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soora\Desktop\Digital Uncovered\"/>
    </mc:Choice>
  </mc:AlternateContent>
  <xr:revisionPtr revIDLastSave="0" documentId="13_ncr:1_{782F0DBC-7212-4795-AF55-D7F2CECC6C0E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Marketing Funnel - Summary" sheetId="1" r:id="rId1"/>
    <sheet name="Organic" sheetId="2" r:id="rId2"/>
    <sheet name="AdWords" sheetId="3" r:id="rId3"/>
  </sheets>
  <definedNames>
    <definedName name="Adwords_Months">AdWords!$1:$1</definedName>
    <definedName name="Adwords_MQLs">AdWords!$8:$8</definedName>
    <definedName name="Adwords_New_Customers">AdWords!$16:$16</definedName>
    <definedName name="Adwords_Opportunities">AdWords!$12:$12</definedName>
    <definedName name="Adwords_Signups">AdWords!$6:$6</definedName>
    <definedName name="Adwords_SQLs">AdWords!$10:$10</definedName>
    <definedName name="Adwords_Trials">AdWords!$14:$14</definedName>
    <definedName name="Adwords_Visitors">AdWords!$3:$3</definedName>
    <definedName name="Organic_Months">Organic!$1:$1</definedName>
    <definedName name="Organic_MQLs">Organic!$8:$8</definedName>
    <definedName name="Organic_New_Customers">Organic!$16:$16</definedName>
    <definedName name="Organic_Opportunities">Organic!$12:$12</definedName>
    <definedName name="Organic_Signups">Organic!$6:$6</definedName>
    <definedName name="Organic_SQLs">Organic!$10:$10</definedName>
    <definedName name="Organic_Trials">Organic!$14:$14</definedName>
    <definedName name="Organic_Visitors">Organic!$3:$3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17" i="3" l="1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AB5" i="3"/>
  <c r="Z5" i="3"/>
  <c r="X5" i="3"/>
  <c r="W5" i="3"/>
  <c r="V5" i="3"/>
  <c r="U5" i="3"/>
  <c r="T5" i="3"/>
  <c r="L5" i="3"/>
  <c r="J5" i="3"/>
  <c r="H5" i="3"/>
  <c r="G5" i="3"/>
  <c r="BW4" i="3"/>
  <c r="BV4" i="3"/>
  <c r="BU4" i="3"/>
  <c r="BT4" i="3"/>
  <c r="BS4" i="3"/>
  <c r="BR4" i="3"/>
  <c r="BQ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Y4" i="3"/>
  <c r="AX4" i="3"/>
  <c r="AW4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AA5" i="3" s="1"/>
  <c r="Z4" i="3"/>
  <c r="Y4" i="3"/>
  <c r="Y5" i="3" s="1"/>
  <c r="X4" i="3"/>
  <c r="W4" i="3"/>
  <c r="V4" i="3"/>
  <c r="U4" i="3"/>
  <c r="T4" i="3"/>
  <c r="S4" i="3"/>
  <c r="S5" i="3" s="1"/>
  <c r="R4" i="3"/>
  <c r="R5" i="3" s="1"/>
  <c r="Q4" i="3"/>
  <c r="Q5" i="3" s="1"/>
  <c r="P4" i="3"/>
  <c r="P5" i="3" s="1"/>
  <c r="O4" i="3"/>
  <c r="O5" i="3" s="1"/>
  <c r="N4" i="3"/>
  <c r="N5" i="3" s="1"/>
  <c r="M4" i="3"/>
  <c r="M5" i="3" s="1"/>
  <c r="L4" i="3"/>
  <c r="K4" i="3"/>
  <c r="K5" i="3" s="1"/>
  <c r="J4" i="3"/>
  <c r="I4" i="3"/>
  <c r="I5" i="3" s="1"/>
  <c r="H4" i="3"/>
  <c r="G4" i="3"/>
  <c r="F4" i="3"/>
  <c r="F5" i="3" s="1"/>
  <c r="E4" i="3"/>
  <c r="E5" i="3" s="1"/>
  <c r="D4" i="3"/>
  <c r="D5" i="3" s="1"/>
  <c r="A4" i="3"/>
  <c r="H1" i="3"/>
  <c r="I1" i="3" s="1"/>
  <c r="J1" i="3" s="1"/>
  <c r="K1" i="3" s="1"/>
  <c r="L1" i="3" s="1"/>
  <c r="M1" i="3" s="1"/>
  <c r="N1" i="3" s="1"/>
  <c r="O1" i="3" s="1"/>
  <c r="P1" i="3" s="1"/>
  <c r="Q1" i="3" s="1"/>
  <c r="R1" i="3" s="1"/>
  <c r="S1" i="3" s="1"/>
  <c r="T1" i="3" s="1"/>
  <c r="U1" i="3" s="1"/>
  <c r="V1" i="3" s="1"/>
  <c r="W1" i="3" s="1"/>
  <c r="X1" i="3" s="1"/>
  <c r="Y1" i="3" s="1"/>
  <c r="Z1" i="3" s="1"/>
  <c r="AA1" i="3" s="1"/>
  <c r="AB1" i="3" s="1"/>
  <c r="AC1" i="3" s="1"/>
  <c r="AD1" i="3" s="1"/>
  <c r="AE1" i="3" s="1"/>
  <c r="AF1" i="3" s="1"/>
  <c r="AG1" i="3" s="1"/>
  <c r="AH1" i="3" s="1"/>
  <c r="AI1" i="3" s="1"/>
  <c r="AJ1" i="3" s="1"/>
  <c r="AK1" i="3" s="1"/>
  <c r="AL1" i="3" s="1"/>
  <c r="AM1" i="3" s="1"/>
  <c r="AN1" i="3" s="1"/>
  <c r="AO1" i="3" s="1"/>
  <c r="AP1" i="3" s="1"/>
  <c r="AQ1" i="3" s="1"/>
  <c r="AR1" i="3" s="1"/>
  <c r="AS1" i="3" s="1"/>
  <c r="AT1" i="3" s="1"/>
  <c r="AU1" i="3" s="1"/>
  <c r="AV1" i="3" s="1"/>
  <c r="AW1" i="3" s="1"/>
  <c r="AX1" i="3" s="1"/>
  <c r="AY1" i="3" s="1"/>
  <c r="AZ1" i="3" s="1"/>
  <c r="BA1" i="3" s="1"/>
  <c r="BB1" i="3" s="1"/>
  <c r="BC1" i="3" s="1"/>
  <c r="BD1" i="3" s="1"/>
  <c r="BE1" i="3" s="1"/>
  <c r="BF1" i="3" s="1"/>
  <c r="BG1" i="3" s="1"/>
  <c r="BH1" i="3" s="1"/>
  <c r="BI1" i="3" s="1"/>
  <c r="BJ1" i="3" s="1"/>
  <c r="BK1" i="3" s="1"/>
  <c r="BL1" i="3" s="1"/>
  <c r="BM1" i="3" s="1"/>
  <c r="BN1" i="3" s="1"/>
  <c r="BO1" i="3" s="1"/>
  <c r="BP1" i="3" s="1"/>
  <c r="BQ1" i="3" s="1"/>
  <c r="BR1" i="3" s="1"/>
  <c r="BS1" i="3" s="1"/>
  <c r="BT1" i="3" s="1"/>
  <c r="BU1" i="3" s="1"/>
  <c r="BV1" i="3" s="1"/>
  <c r="BW1" i="3" s="1"/>
  <c r="BX1" i="3" s="1"/>
  <c r="BY1" i="3" s="1"/>
  <c r="BZ1" i="3" s="1"/>
  <c r="CA1" i="3" s="1"/>
  <c r="CB1" i="3" s="1"/>
  <c r="CC1" i="3" s="1"/>
  <c r="CD1" i="3" s="1"/>
  <c r="CE1" i="3" s="1"/>
  <c r="CF1" i="3" s="1"/>
  <c r="CG1" i="3" s="1"/>
  <c r="E1" i="3"/>
  <c r="F1" i="3" s="1"/>
  <c r="G1" i="3" s="1"/>
  <c r="AE22" i="2"/>
  <c r="AD22" i="2"/>
  <c r="AC22" i="2"/>
  <c r="AB22" i="2"/>
  <c r="AA22" i="2"/>
  <c r="Z22" i="2"/>
  <c r="Y22" i="2"/>
  <c r="AE21" i="2"/>
  <c r="AD21" i="2"/>
  <c r="AC21" i="2"/>
  <c r="AB21" i="2"/>
  <c r="AA21" i="2"/>
  <c r="Z21" i="2"/>
  <c r="Y21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N1" i="2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E1" i="2"/>
  <c r="F1" i="2" s="1"/>
  <c r="G1" i="2" s="1"/>
  <c r="H1" i="2" s="1"/>
  <c r="I1" i="2" s="1"/>
  <c r="J1" i="2" s="1"/>
  <c r="K1" i="2" s="1"/>
  <c r="L1" i="2" s="1"/>
  <c r="M1" i="2" s="1"/>
  <c r="A36" i="1"/>
  <c r="D35" i="1" a="1"/>
  <c r="D35" i="1" s="1"/>
  <c r="D34" i="1" a="1"/>
  <c r="D34" i="1"/>
  <c r="D36" i="1" s="1"/>
  <c r="D37" i="1" s="1"/>
  <c r="A31" i="1"/>
  <c r="D30" i="1" a="1"/>
  <c r="D30" i="1"/>
  <c r="D29" i="1" a="1"/>
  <c r="D29" i="1" s="1"/>
  <c r="D31" i="1" s="1"/>
  <c r="A26" i="1"/>
  <c r="D25" i="1" a="1"/>
  <c r="D25" i="1"/>
  <c r="D24" i="1" a="1"/>
  <c r="D24" i="1"/>
  <c r="A21" i="1"/>
  <c r="D20" i="1" a="1"/>
  <c r="D20" i="1"/>
  <c r="D19" i="1" a="1"/>
  <c r="D19" i="1"/>
  <c r="D21" i="1" s="1"/>
  <c r="A16" i="1"/>
  <c r="D15" i="1" a="1"/>
  <c r="D15" i="1" s="1"/>
  <c r="D16" i="1" s="1"/>
  <c r="D17" i="1" s="1"/>
  <c r="D14" i="1" a="1"/>
  <c r="D14" i="1" s="1"/>
  <c r="A11" i="1"/>
  <c r="D10" i="1" a="1"/>
  <c r="D10" i="1" s="1"/>
  <c r="D11" i="1" s="1"/>
  <c r="D9" i="1" a="1"/>
  <c r="D9" i="1"/>
  <c r="A6" i="1"/>
  <c r="D5" i="1" a="1"/>
  <c r="D5" i="1" s="1"/>
  <c r="D4" i="1" a="1"/>
  <c r="D4" i="1"/>
  <c r="D6" i="1" s="1"/>
  <c r="E1" i="1"/>
  <c r="E10" i="1" s="1" a="1"/>
  <c r="E10" i="1" s="1"/>
  <c r="D12" i="1" l="1"/>
  <c r="E19" i="1" a="1"/>
  <c r="E19" i="1" s="1"/>
  <c r="E20" i="1" a="1"/>
  <c r="E20" i="1" s="1"/>
  <c r="E35" i="1" a="1"/>
  <c r="E35" i="1" s="1"/>
  <c r="E29" i="1" a="1"/>
  <c r="E29" i="1" s="1"/>
  <c r="E25" i="1" a="1"/>
  <c r="E25" i="1" s="1"/>
  <c r="E24" i="1" a="1"/>
  <c r="E24" i="1" s="1"/>
  <c r="E26" i="1" s="1"/>
  <c r="E34" i="1" a="1"/>
  <c r="E34" i="1" s="1"/>
  <c r="E36" i="1" s="1"/>
  <c r="E15" i="1" a="1"/>
  <c r="E15" i="1" s="1"/>
  <c r="E5" i="1" a="1"/>
  <c r="E5" i="1" s="1"/>
  <c r="E14" i="1" a="1"/>
  <c r="E14" i="1" s="1"/>
  <c r="E16" i="1" s="1"/>
  <c r="E4" i="1" a="1"/>
  <c r="E4" i="1" s="1"/>
  <c r="E6" i="1" s="1"/>
  <c r="E7" i="1" s="1"/>
  <c r="F1" i="1"/>
  <c r="D22" i="1"/>
  <c r="E9" i="1" a="1"/>
  <c r="E9" i="1" s="1"/>
  <c r="E11" i="1" s="1"/>
  <c r="E12" i="1" s="1"/>
  <c r="E30" i="1" a="1"/>
  <c r="E30" i="1" s="1"/>
  <c r="D26" i="1"/>
  <c r="D27" i="1" s="1"/>
  <c r="AF3" i="2"/>
  <c r="AG4" i="2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AF6" i="2"/>
  <c r="AF5" i="3"/>
  <c r="AC5" i="3"/>
  <c r="AE5" i="3"/>
  <c r="AG5" i="3"/>
  <c r="AG3" i="3" s="1"/>
  <c r="AD5" i="3"/>
  <c r="AF3" i="3"/>
  <c r="AF6" i="3" s="1"/>
  <c r="AG7" i="3" l="1"/>
  <c r="AG6" i="3" s="1"/>
  <c r="AH7" i="3"/>
  <c r="AF8" i="3"/>
  <c r="AH5" i="3"/>
  <c r="AH3" i="3" s="1"/>
  <c r="E17" i="1"/>
  <c r="E31" i="1"/>
  <c r="E32" i="1" s="1"/>
  <c r="AG7" i="2"/>
  <c r="F25" i="1" a="1"/>
  <c r="F25" i="1" s="1"/>
  <c r="F24" i="1" a="1"/>
  <c r="F24" i="1" s="1"/>
  <c r="F26" i="1" s="1"/>
  <c r="F27" i="1" s="1"/>
  <c r="F30" i="1" a="1"/>
  <c r="F30" i="1" s="1"/>
  <c r="F34" i="1" a="1"/>
  <c r="F34" i="1" s="1"/>
  <c r="F36" i="1" s="1"/>
  <c r="F9" i="1" a="1"/>
  <c r="F9" i="1" s="1"/>
  <c r="F4" i="1" a="1"/>
  <c r="F4" i="1" s="1"/>
  <c r="F10" i="1" a="1"/>
  <c r="F10" i="1" s="1"/>
  <c r="F20" i="1" a="1"/>
  <c r="F20" i="1" s="1"/>
  <c r="F19" i="1" a="1"/>
  <c r="F19" i="1" s="1"/>
  <c r="F21" i="1" s="1"/>
  <c r="F29" i="1" a="1"/>
  <c r="F29" i="1" s="1"/>
  <c r="F5" i="1" a="1"/>
  <c r="F5" i="1" s="1"/>
  <c r="F35" i="1" a="1"/>
  <c r="F35" i="1" s="1"/>
  <c r="F14" i="1" a="1"/>
  <c r="F14" i="1" s="1"/>
  <c r="G1" i="1"/>
  <c r="F15" i="1" a="1"/>
  <c r="F15" i="1" s="1"/>
  <c r="AF8" i="2"/>
  <c r="E37" i="1"/>
  <c r="AG3" i="2"/>
  <c r="AH3" i="2" s="1"/>
  <c r="AI3" i="2" s="1"/>
  <c r="AJ3" i="2" s="1"/>
  <c r="AK3" i="2" s="1"/>
  <c r="AL3" i="2" s="1"/>
  <c r="AM3" i="2" s="1"/>
  <c r="AN3" i="2" s="1"/>
  <c r="AO3" i="2" s="1"/>
  <c r="AP3" i="2" s="1"/>
  <c r="AQ3" i="2" s="1"/>
  <c r="AR3" i="2" s="1"/>
  <c r="AS3" i="2" s="1"/>
  <c r="AT3" i="2" s="1"/>
  <c r="AU3" i="2" s="1"/>
  <c r="AV3" i="2" s="1"/>
  <c r="AW3" i="2" s="1"/>
  <c r="AX3" i="2" s="1"/>
  <c r="AY3" i="2" s="1"/>
  <c r="AZ3" i="2" s="1"/>
  <c r="BA3" i="2" s="1"/>
  <c r="BB3" i="2" s="1"/>
  <c r="BC3" i="2" s="1"/>
  <c r="BD3" i="2" s="1"/>
  <c r="BE3" i="2" s="1"/>
  <c r="BF3" i="2" s="1"/>
  <c r="BG3" i="2" s="1"/>
  <c r="BH3" i="2" s="1"/>
  <c r="BI3" i="2" s="1"/>
  <c r="BJ3" i="2" s="1"/>
  <c r="BK3" i="2" s="1"/>
  <c r="BL3" i="2" s="1"/>
  <c r="BM3" i="2" s="1"/>
  <c r="BN3" i="2" s="1"/>
  <c r="BO3" i="2" s="1"/>
  <c r="BP3" i="2" s="1"/>
  <c r="BQ3" i="2" s="1"/>
  <c r="BR3" i="2" s="1"/>
  <c r="BS3" i="2" s="1"/>
  <c r="BT3" i="2" s="1"/>
  <c r="BU3" i="2" s="1"/>
  <c r="BV3" i="2" s="1"/>
  <c r="BW3" i="2" s="1"/>
  <c r="E27" i="1"/>
  <c r="D32" i="1"/>
  <c r="E21" i="1"/>
  <c r="E22" i="1" s="1"/>
  <c r="F16" i="1" l="1"/>
  <c r="AG9" i="3"/>
  <c r="AG8" i="3" s="1"/>
  <c r="AF10" i="3"/>
  <c r="AG6" i="2"/>
  <c r="F31" i="1"/>
  <c r="F32" i="1" s="1"/>
  <c r="AF10" i="2"/>
  <c r="AG9" i="2"/>
  <c r="AG8" i="2" s="1"/>
  <c r="AH9" i="2"/>
  <c r="G30" i="1" a="1"/>
  <c r="G30" i="1" s="1"/>
  <c r="G24" i="1" a="1"/>
  <c r="G24" i="1" s="1"/>
  <c r="G26" i="1" s="1"/>
  <c r="G35" i="1" a="1"/>
  <c r="G35" i="1" s="1"/>
  <c r="G20" i="1" a="1"/>
  <c r="G20" i="1" s="1"/>
  <c r="G19" i="1" a="1"/>
  <c r="G19" i="1" s="1"/>
  <c r="G34" i="1" a="1"/>
  <c r="G34" i="1" s="1"/>
  <c r="G4" i="1" a="1"/>
  <c r="G4" i="1" s="1"/>
  <c r="G10" i="1" a="1"/>
  <c r="G10" i="1" s="1"/>
  <c r="G29" i="1" a="1"/>
  <c r="G29" i="1" s="1"/>
  <c r="G15" i="1" a="1"/>
  <c r="G15" i="1" s="1"/>
  <c r="G14" i="1" a="1"/>
  <c r="G14" i="1" s="1"/>
  <c r="G16" i="1" s="1"/>
  <c r="G25" i="1" a="1"/>
  <c r="G25" i="1" s="1"/>
  <c r="H1" i="1"/>
  <c r="G9" i="1" a="1"/>
  <c r="G9" i="1" s="1"/>
  <c r="G11" i="1" s="1"/>
  <c r="G5" i="1" a="1"/>
  <c r="G5" i="1" s="1"/>
  <c r="AI5" i="3"/>
  <c r="AI3" i="3" s="1"/>
  <c r="F22" i="1"/>
  <c r="AJ5" i="3"/>
  <c r="AJ3" i="3" s="1"/>
  <c r="AH6" i="3"/>
  <c r="F6" i="1"/>
  <c r="F7" i="1" s="1"/>
  <c r="F11" i="1"/>
  <c r="H25" i="1" l="1" a="1"/>
  <c r="H25" i="1" s="1"/>
  <c r="H35" i="1" a="1"/>
  <c r="H35" i="1" s="1"/>
  <c r="H20" i="1" a="1"/>
  <c r="H20" i="1" s="1"/>
  <c r="H19" i="1" a="1"/>
  <c r="H19" i="1" s="1"/>
  <c r="H21" i="1" s="1"/>
  <c r="H29" i="1" a="1"/>
  <c r="H29" i="1" s="1"/>
  <c r="H31" i="1" s="1"/>
  <c r="H24" i="1" a="1"/>
  <c r="H24" i="1" s="1"/>
  <c r="H26" i="1" s="1"/>
  <c r="H15" i="1" a="1"/>
  <c r="H15" i="1" s="1"/>
  <c r="H14" i="1" a="1"/>
  <c r="H14" i="1" s="1"/>
  <c r="H16" i="1" s="1"/>
  <c r="H10" i="1" a="1"/>
  <c r="H10" i="1" s="1"/>
  <c r="H9" i="1" a="1"/>
  <c r="H9" i="1" s="1"/>
  <c r="H11" i="1" s="1"/>
  <c r="H5" i="1" a="1"/>
  <c r="H5" i="1" s="1"/>
  <c r="H34" i="1" a="1"/>
  <c r="H34" i="1" s="1"/>
  <c r="H36" i="1" s="1"/>
  <c r="H37" i="1" s="1"/>
  <c r="H30" i="1" a="1"/>
  <c r="H30" i="1" s="1"/>
  <c r="I1" i="1"/>
  <c r="H4" i="1" a="1"/>
  <c r="H4" i="1" s="1"/>
  <c r="G6" i="1"/>
  <c r="G7" i="1" s="1"/>
  <c r="AH9" i="3"/>
  <c r="AH8" i="3" s="1"/>
  <c r="AI7" i="3"/>
  <c r="AI6" i="3" s="1"/>
  <c r="AK7" i="3" s="1"/>
  <c r="AK6" i="3" s="1"/>
  <c r="G27" i="1"/>
  <c r="AF12" i="2"/>
  <c r="AG11" i="2"/>
  <c r="AG10" i="2" s="1"/>
  <c r="G17" i="1"/>
  <c r="AH11" i="3"/>
  <c r="AH10" i="3" s="1"/>
  <c r="AG11" i="3"/>
  <c r="AG10" i="3" s="1"/>
  <c r="AF12" i="3"/>
  <c r="G36" i="1"/>
  <c r="AK5" i="3"/>
  <c r="AK3" i="3" s="1"/>
  <c r="F12" i="1"/>
  <c r="G21" i="1"/>
  <c r="G22" i="1" s="1"/>
  <c r="F17" i="1"/>
  <c r="G12" i="1"/>
  <c r="AH7" i="2"/>
  <c r="AH6" i="2" s="1"/>
  <c r="AH8" i="2" s="1"/>
  <c r="G31" i="1"/>
  <c r="G32" i="1" s="1"/>
  <c r="AJ7" i="3"/>
  <c r="AJ6" i="3" s="1"/>
  <c r="F37" i="1"/>
  <c r="AI9" i="2" l="1"/>
  <c r="H22" i="1"/>
  <c r="H17" i="1"/>
  <c r="AH13" i="2"/>
  <c r="AH12" i="2" s="1"/>
  <c r="AI13" i="2" s="1"/>
  <c r="AF14" i="2"/>
  <c r="AG13" i="2"/>
  <c r="AG12" i="2" s="1"/>
  <c r="AH11" i="2"/>
  <c r="AH10" i="2" s="1"/>
  <c r="H32" i="1"/>
  <c r="AL7" i="3"/>
  <c r="AL5" i="3"/>
  <c r="AL3" i="3" s="1"/>
  <c r="G37" i="1"/>
  <c r="AG13" i="3"/>
  <c r="AG12" i="3" s="1"/>
  <c r="AH13" i="3" s="1"/>
  <c r="AH12" i="3" s="1"/>
  <c r="AF14" i="3"/>
  <c r="I34" i="1" a="1"/>
  <c r="I34" i="1" s="1"/>
  <c r="I30" i="1" a="1"/>
  <c r="I30" i="1" s="1"/>
  <c r="I35" i="1" a="1"/>
  <c r="I35" i="1" s="1"/>
  <c r="I29" i="1" a="1"/>
  <c r="I29" i="1" s="1"/>
  <c r="I31" i="1" s="1"/>
  <c r="I32" i="1" s="1"/>
  <c r="I24" i="1" a="1"/>
  <c r="I24" i="1" s="1"/>
  <c r="I26" i="1" s="1"/>
  <c r="I15" i="1" a="1"/>
  <c r="I15" i="1" s="1"/>
  <c r="I14" i="1" a="1"/>
  <c r="I14" i="1" s="1"/>
  <c r="I10" i="1" a="1"/>
  <c r="I10" i="1" s="1"/>
  <c r="I9" i="1" a="1"/>
  <c r="I9" i="1" s="1"/>
  <c r="I11" i="1" s="1"/>
  <c r="I5" i="1" a="1"/>
  <c r="I5" i="1" s="1"/>
  <c r="I19" i="1" a="1"/>
  <c r="I19" i="1" s="1"/>
  <c r="I25" i="1" a="1"/>
  <c r="I25" i="1" s="1"/>
  <c r="J1" i="1"/>
  <c r="I20" i="1" a="1"/>
  <c r="I20" i="1" s="1"/>
  <c r="I4" i="1" a="1"/>
  <c r="I4" i="1" s="1"/>
  <c r="I6" i="1" s="1"/>
  <c r="AI9" i="3"/>
  <c r="AI8" i="3" s="1"/>
  <c r="AI11" i="3"/>
  <c r="AI10" i="3" s="1"/>
  <c r="AI11" i="2"/>
  <c r="AI7" i="2"/>
  <c r="AI6" i="2" s="1"/>
  <c r="H27" i="1"/>
  <c r="H6" i="1"/>
  <c r="H7" i="1" s="1"/>
  <c r="AI13" i="3" l="1"/>
  <c r="AI12" i="3" s="1"/>
  <c r="AK9" i="3"/>
  <c r="AK8" i="3" s="1"/>
  <c r="AG15" i="2"/>
  <c r="AG14" i="2" s="1"/>
  <c r="AI15" i="2" s="1"/>
  <c r="AI14" i="2" s="1"/>
  <c r="AH15" i="2"/>
  <c r="AH14" i="2" s="1"/>
  <c r="AF16" i="2"/>
  <c r="I7" i="1"/>
  <c r="J34" i="1" a="1"/>
  <c r="J34" i="1" s="1"/>
  <c r="J36" i="1" s="1"/>
  <c r="J30" i="1" a="1"/>
  <c r="J30" i="1" s="1"/>
  <c r="J10" i="1" a="1"/>
  <c r="J10" i="1" s="1"/>
  <c r="J29" i="1" a="1"/>
  <c r="J29" i="1" s="1"/>
  <c r="J31" i="1" s="1"/>
  <c r="J32" i="1" s="1"/>
  <c r="J19" i="1" a="1"/>
  <c r="J19" i="1" s="1"/>
  <c r="J21" i="1" s="1"/>
  <c r="J22" i="1" s="1"/>
  <c r="J25" i="1" a="1"/>
  <c r="J25" i="1" s="1"/>
  <c r="J15" i="1" a="1"/>
  <c r="J15" i="1" s="1"/>
  <c r="J14" i="1" a="1"/>
  <c r="J14" i="1" s="1"/>
  <c r="J16" i="1" s="1"/>
  <c r="J35" i="1" a="1"/>
  <c r="J35" i="1" s="1"/>
  <c r="J24" i="1" a="1"/>
  <c r="J24" i="1" s="1"/>
  <c r="J26" i="1" s="1"/>
  <c r="J20" i="1" a="1"/>
  <c r="J20" i="1" s="1"/>
  <c r="K1" i="1"/>
  <c r="J4" i="1" a="1"/>
  <c r="J4" i="1" s="1"/>
  <c r="J5" i="1" a="1"/>
  <c r="J5" i="1" s="1"/>
  <c r="J9" i="1" a="1"/>
  <c r="J9" i="1" s="1"/>
  <c r="I21" i="1"/>
  <c r="I22" i="1" s="1"/>
  <c r="AL6" i="3"/>
  <c r="AI10" i="2"/>
  <c r="AI12" i="2" s="1"/>
  <c r="AK7" i="2"/>
  <c r="AK6" i="2" s="1"/>
  <c r="H12" i="1"/>
  <c r="AJ9" i="3"/>
  <c r="AJ8" i="3" s="1"/>
  <c r="AG15" i="3"/>
  <c r="AG14" i="3" s="1"/>
  <c r="AH15" i="3" s="1"/>
  <c r="AH14" i="3" s="1"/>
  <c r="AF16" i="3"/>
  <c r="AJ13" i="3"/>
  <c r="AI8" i="2"/>
  <c r="I36" i="1"/>
  <c r="I37" i="1" s="1"/>
  <c r="AJ7" i="2"/>
  <c r="AJ6" i="2" s="1"/>
  <c r="I12" i="1"/>
  <c r="AJ11" i="3"/>
  <c r="AJ10" i="3" s="1"/>
  <c r="I16" i="1"/>
  <c r="I17" i="1" s="1"/>
  <c r="AM5" i="3"/>
  <c r="AM3" i="3" s="1"/>
  <c r="AJ13" i="2" l="1"/>
  <c r="AG17" i="3"/>
  <c r="AG16" i="3" s="1"/>
  <c r="AH17" i="3"/>
  <c r="AH16" i="3" s="1"/>
  <c r="J27" i="1"/>
  <c r="AM9" i="3"/>
  <c r="AM8" i="3" s="1"/>
  <c r="AM11" i="3"/>
  <c r="AM10" i="3" s="1"/>
  <c r="I27" i="1"/>
  <c r="AG17" i="2"/>
  <c r="AG16" i="2" s="1"/>
  <c r="AH17" i="2" s="1"/>
  <c r="AH16" i="2" s="1"/>
  <c r="AJ12" i="3"/>
  <c r="K35" i="1" a="1"/>
  <c r="K35" i="1" s="1"/>
  <c r="K30" i="1" a="1"/>
  <c r="K30" i="1" s="1"/>
  <c r="K29" i="1" a="1"/>
  <c r="K29" i="1" s="1"/>
  <c r="K31" i="1" s="1"/>
  <c r="K34" i="1" a="1"/>
  <c r="K34" i="1" s="1"/>
  <c r="K36" i="1" s="1"/>
  <c r="K37" i="1" s="1"/>
  <c r="K19" i="1" a="1"/>
  <c r="K19" i="1" s="1"/>
  <c r="K24" i="1" a="1"/>
  <c r="K24" i="1" s="1"/>
  <c r="K20" i="1" a="1"/>
  <c r="K20" i="1" s="1"/>
  <c r="L1" i="1"/>
  <c r="K25" i="1" a="1"/>
  <c r="K25" i="1" s="1"/>
  <c r="K4" i="1" a="1"/>
  <c r="K4" i="1" s="1"/>
  <c r="K9" i="1" a="1"/>
  <c r="K9" i="1" s="1"/>
  <c r="K5" i="1" a="1"/>
  <c r="K5" i="1" s="1"/>
  <c r="K15" i="1" a="1"/>
  <c r="K15" i="1" s="1"/>
  <c r="K14" i="1" a="1"/>
  <c r="K14" i="1" s="1"/>
  <c r="K16" i="1" s="1"/>
  <c r="K10" i="1" a="1"/>
  <c r="K10" i="1" s="1"/>
  <c r="AI15" i="3"/>
  <c r="AI14" i="3" s="1"/>
  <c r="AJ11" i="2"/>
  <c r="AM7" i="3"/>
  <c r="AM6" i="3" s="1"/>
  <c r="AN7" i="3"/>
  <c r="AN6" i="3" s="1"/>
  <c r="J37" i="1"/>
  <c r="J11" i="1"/>
  <c r="J12" i="1" s="1"/>
  <c r="AL7" i="2"/>
  <c r="AL6" i="2" s="1"/>
  <c r="AJ9" i="2"/>
  <c r="AJ8" i="2" s="1"/>
  <c r="J6" i="1"/>
  <c r="J7" i="1" s="1"/>
  <c r="AJ15" i="2"/>
  <c r="AN5" i="3"/>
  <c r="AN3" i="3" s="1"/>
  <c r="AK11" i="3"/>
  <c r="AK10" i="3" s="1"/>
  <c r="AL9" i="3"/>
  <c r="AL8" i="3" s="1"/>
  <c r="AL11" i="3"/>
  <c r="AL10" i="3" s="1"/>
  <c r="AK13" i="3"/>
  <c r="AK12" i="3" s="1"/>
  <c r="AI17" i="2" l="1"/>
  <c r="AI16" i="2" s="1"/>
  <c r="K26" i="1"/>
  <c r="J17" i="1"/>
  <c r="AJ10" i="2"/>
  <c r="AJ12" i="2" s="1"/>
  <c r="AJ17" i="2"/>
  <c r="AK9" i="2"/>
  <c r="AK8" i="2" s="1"/>
  <c r="AL9" i="2"/>
  <c r="AL8" i="2" s="1"/>
  <c r="K6" i="1"/>
  <c r="K7" i="1" s="1"/>
  <c r="AO9" i="3"/>
  <c r="AO7" i="3"/>
  <c r="AM7" i="2"/>
  <c r="AM6" i="2" s="1"/>
  <c r="AI17" i="3"/>
  <c r="AI16" i="3" s="1"/>
  <c r="AJ17" i="3"/>
  <c r="AJ16" i="3" s="1"/>
  <c r="AL13" i="3"/>
  <c r="AL12" i="3" s="1"/>
  <c r="K11" i="1"/>
  <c r="L35" i="1" a="1"/>
  <c r="L35" i="1" s="1"/>
  <c r="L34" i="1" a="1"/>
  <c r="L34" i="1" s="1"/>
  <c r="L36" i="1" s="1"/>
  <c r="L25" i="1" a="1"/>
  <c r="L25" i="1" s="1"/>
  <c r="L29" i="1" a="1"/>
  <c r="L29" i="1" s="1"/>
  <c r="L31" i="1" s="1"/>
  <c r="L5" i="1" a="1"/>
  <c r="L5" i="1" s="1"/>
  <c r="L24" i="1" a="1"/>
  <c r="L24" i="1" s="1"/>
  <c r="L20" i="1" a="1"/>
  <c r="L20" i="1" s="1"/>
  <c r="L19" i="1" a="1"/>
  <c r="L19" i="1" s="1"/>
  <c r="L21" i="1" s="1"/>
  <c r="L9" i="1" a="1"/>
  <c r="L9" i="1" s="1"/>
  <c r="L30" i="1" a="1"/>
  <c r="L30" i="1" s="1"/>
  <c r="M1" i="1"/>
  <c r="L10" i="1" a="1"/>
  <c r="L10" i="1" s="1"/>
  <c r="L15" i="1" a="1"/>
  <c r="L15" i="1" s="1"/>
  <c r="L14" i="1" a="1"/>
  <c r="L14" i="1" s="1"/>
  <c r="L16" i="1" s="1"/>
  <c r="L4" i="1" a="1"/>
  <c r="L4" i="1" s="1"/>
  <c r="L6" i="1" s="1"/>
  <c r="AN11" i="3"/>
  <c r="AN10" i="3" s="1"/>
  <c r="K21" i="1"/>
  <c r="K22" i="1" s="1"/>
  <c r="AO5" i="3"/>
  <c r="AO3" i="3" s="1"/>
  <c r="AP5" i="3" s="1"/>
  <c r="AP3" i="3" s="1"/>
  <c r="K32" i="1"/>
  <c r="AN9" i="3"/>
  <c r="AN8" i="3" s="1"/>
  <c r="AJ15" i="3"/>
  <c r="AJ14" i="3" s="1"/>
  <c r="AK15" i="3"/>
  <c r="AK14" i="3" s="1"/>
  <c r="AK13" i="2" l="1"/>
  <c r="AJ14" i="2"/>
  <c r="AQ5" i="3"/>
  <c r="AQ3" i="3" s="1"/>
  <c r="AJ16" i="2"/>
  <c r="L37" i="1"/>
  <c r="AM9" i="2"/>
  <c r="AM8" i="2" s="1"/>
  <c r="L17" i="1"/>
  <c r="K12" i="1"/>
  <c r="AM13" i="3"/>
  <c r="AM12" i="3" s="1"/>
  <c r="AN7" i="2"/>
  <c r="AN6" i="2" s="1"/>
  <c r="AK17" i="3"/>
  <c r="AK16" i="3" s="1"/>
  <c r="AO7" i="2"/>
  <c r="AO6" i="2" s="1"/>
  <c r="AL15" i="3"/>
  <c r="AL14" i="3" s="1"/>
  <c r="AO6" i="3"/>
  <c r="AO8" i="3"/>
  <c r="K17" i="1"/>
  <c r="L26" i="1"/>
  <c r="L27" i="1" s="1"/>
  <c r="AR5" i="3"/>
  <c r="AR3" i="3" s="1"/>
  <c r="L7" i="1"/>
  <c r="AK11" i="2"/>
  <c r="AK10" i="2" s="1"/>
  <c r="AM11" i="2" s="1"/>
  <c r="AM10" i="2" s="1"/>
  <c r="AL11" i="2"/>
  <c r="AL10" i="2" s="1"/>
  <c r="K27" i="1"/>
  <c r="M35" i="1" a="1"/>
  <c r="M35" i="1" s="1"/>
  <c r="M29" i="1" a="1"/>
  <c r="M29" i="1" s="1"/>
  <c r="M25" i="1" a="1"/>
  <c r="M25" i="1" s="1"/>
  <c r="M24" i="1" a="1"/>
  <c r="M24" i="1" s="1"/>
  <c r="M26" i="1" s="1"/>
  <c r="M30" i="1" a="1"/>
  <c r="M30" i="1" s="1"/>
  <c r="M34" i="1" a="1"/>
  <c r="M34" i="1" s="1"/>
  <c r="M36" i="1" s="1"/>
  <c r="M20" i="1" a="1"/>
  <c r="M20" i="1" s="1"/>
  <c r="M5" i="1" a="1"/>
  <c r="M5" i="1" s="1"/>
  <c r="M14" i="1" a="1"/>
  <c r="M14" i="1" s="1"/>
  <c r="M16" i="1" s="1"/>
  <c r="M17" i="1" s="1"/>
  <c r="M10" i="1" a="1"/>
  <c r="M10" i="1" s="1"/>
  <c r="M9" i="1" a="1"/>
  <c r="M9" i="1" s="1"/>
  <c r="M11" i="1" s="1"/>
  <c r="M4" i="1" a="1"/>
  <c r="M4" i="1" s="1"/>
  <c r="N1" i="1"/>
  <c r="M15" i="1" a="1"/>
  <c r="M15" i="1" s="1"/>
  <c r="M19" i="1" a="1"/>
  <c r="M19" i="1" s="1"/>
  <c r="L11" i="1"/>
  <c r="L12" i="1" s="1"/>
  <c r="L22" i="1"/>
  <c r="AO11" i="3"/>
  <c r="AK17" i="2"/>
  <c r="AP7" i="3" l="1"/>
  <c r="AP6" i="3" s="1"/>
  <c r="AQ7" i="3"/>
  <c r="AQ6" i="3" s="1"/>
  <c r="AO10" i="3"/>
  <c r="L32" i="1"/>
  <c r="N25" i="1" a="1"/>
  <c r="N25" i="1" s="1"/>
  <c r="N24" i="1" a="1"/>
  <c r="N24" i="1" s="1"/>
  <c r="N26" i="1" s="1"/>
  <c r="N35" i="1" a="1"/>
  <c r="N35" i="1" s="1"/>
  <c r="N29" i="1" a="1"/>
  <c r="N29" i="1" s="1"/>
  <c r="N31" i="1" s="1"/>
  <c r="N32" i="1" s="1"/>
  <c r="N9" i="1" a="1"/>
  <c r="N9" i="1" s="1"/>
  <c r="N11" i="1" s="1"/>
  <c r="N12" i="1" s="1"/>
  <c r="O1" i="1"/>
  <c r="N5" i="1" a="1"/>
  <c r="N5" i="1" s="1"/>
  <c r="N19" i="1" a="1"/>
  <c r="N19" i="1" s="1"/>
  <c r="N34" i="1" a="1"/>
  <c r="N34" i="1" s="1"/>
  <c r="N15" i="1" a="1"/>
  <c r="N15" i="1" s="1"/>
  <c r="N10" i="1" a="1"/>
  <c r="N10" i="1" s="1"/>
  <c r="N4" i="1" a="1"/>
  <c r="N4" i="1" s="1"/>
  <c r="N6" i="1" s="1"/>
  <c r="N7" i="1" s="1"/>
  <c r="N14" i="1" a="1"/>
  <c r="N14" i="1" s="1"/>
  <c r="N16" i="1" s="1"/>
  <c r="N30" i="1" a="1"/>
  <c r="N30" i="1" s="1"/>
  <c r="N20" i="1" a="1"/>
  <c r="N20" i="1" s="1"/>
  <c r="AM15" i="3"/>
  <c r="AM14" i="3" s="1"/>
  <c r="AN15" i="3" s="1"/>
  <c r="AN14" i="3" s="1"/>
  <c r="M21" i="1"/>
  <c r="M22" i="1" s="1"/>
  <c r="AN13" i="3"/>
  <c r="AN12" i="3" s="1"/>
  <c r="AK15" i="2"/>
  <c r="AL17" i="3"/>
  <c r="AL16" i="3" s="1"/>
  <c r="AK12" i="2"/>
  <c r="AP9" i="3"/>
  <c r="AP8" i="3" s="1"/>
  <c r="M31" i="1"/>
  <c r="M32" i="1" s="1"/>
  <c r="AN9" i="2"/>
  <c r="AN8" i="2" s="1"/>
  <c r="AP7" i="2"/>
  <c r="AP6" i="2" s="1"/>
  <c r="AN11" i="2"/>
  <c r="AS5" i="3"/>
  <c r="AS3" i="3" s="1"/>
  <c r="M6" i="1"/>
  <c r="M7" i="1" s="1"/>
  <c r="M12" i="1"/>
  <c r="AM17" i="3"/>
  <c r="AO15" i="3" l="1"/>
  <c r="AO14" i="3" s="1"/>
  <c r="N17" i="1"/>
  <c r="AO9" i="2"/>
  <c r="AO8" i="2" s="1"/>
  <c r="AL13" i="2"/>
  <c r="AL12" i="2" s="1"/>
  <c r="AP11" i="3"/>
  <c r="AP10" i="3" s="1"/>
  <c r="AQ11" i="3"/>
  <c r="AQ10" i="3" s="1"/>
  <c r="AK14" i="2"/>
  <c r="M37" i="1"/>
  <c r="AO13" i="3"/>
  <c r="AO12" i="3" s="1"/>
  <c r="N21" i="1"/>
  <c r="N22" i="1" s="1"/>
  <c r="O35" i="1" a="1"/>
  <c r="O35" i="1" s="1"/>
  <c r="O30" i="1" a="1"/>
  <c r="O30" i="1" s="1"/>
  <c r="O25" i="1" a="1"/>
  <c r="O25" i="1" s="1"/>
  <c r="O20" i="1" a="1"/>
  <c r="O20" i="1" s="1"/>
  <c r="O19" i="1" a="1"/>
  <c r="O19" i="1" s="1"/>
  <c r="O21" i="1" s="1"/>
  <c r="O15" i="1" a="1"/>
  <c r="O15" i="1" s="1"/>
  <c r="O4" i="1" a="1"/>
  <c r="O4" i="1" s="1"/>
  <c r="O6" i="1" s="1"/>
  <c r="O7" i="1" s="1"/>
  <c r="O9" i="1" a="1"/>
  <c r="O9" i="1" s="1"/>
  <c r="O29" i="1" a="1"/>
  <c r="O29" i="1" s="1"/>
  <c r="O31" i="1" s="1"/>
  <c r="O14" i="1" a="1"/>
  <c r="O14" i="1" s="1"/>
  <c r="O16" i="1" s="1"/>
  <c r="O34" i="1" a="1"/>
  <c r="O34" i="1" s="1"/>
  <c r="O36" i="1" s="1"/>
  <c r="O37" i="1" s="1"/>
  <c r="O10" i="1" a="1"/>
  <c r="O10" i="1" s="1"/>
  <c r="O24" i="1" a="1"/>
  <c r="O24" i="1" s="1"/>
  <c r="O26" i="1" s="1"/>
  <c r="O27" i="1" s="1"/>
  <c r="P1" i="1"/>
  <c r="O5" i="1" a="1"/>
  <c r="O5" i="1" s="1"/>
  <c r="AP15" i="3"/>
  <c r="N27" i="1"/>
  <c r="M27" i="1"/>
  <c r="AQ7" i="2"/>
  <c r="AQ6" i="2" s="1"/>
  <c r="AR7" i="2" s="1"/>
  <c r="AR6" i="2" s="1"/>
  <c r="AR9" i="3"/>
  <c r="AM16" i="3"/>
  <c r="AR7" i="3"/>
  <c r="AR6" i="3" s="1"/>
  <c r="N36" i="1"/>
  <c r="N37" i="1" s="1"/>
  <c r="AN10" i="2"/>
  <c r="AT5" i="3"/>
  <c r="AT3" i="3" s="1"/>
  <c r="AP13" i="3"/>
  <c r="AQ9" i="3"/>
  <c r="AQ8" i="3" s="1"/>
  <c r="AK16" i="2" l="1"/>
  <c r="AL15" i="2"/>
  <c r="AL14" i="2" s="1"/>
  <c r="O32" i="1"/>
  <c r="AT7" i="3"/>
  <c r="AT6" i="3" s="1"/>
  <c r="AR11" i="3"/>
  <c r="AR8" i="3"/>
  <c r="AM13" i="2"/>
  <c r="AM12" i="2" s="1"/>
  <c r="AO13" i="2" s="1"/>
  <c r="AO12" i="2" s="1"/>
  <c r="AP14" i="3"/>
  <c r="AO11" i="2"/>
  <c r="AO10" i="2" s="1"/>
  <c r="O22" i="1"/>
  <c r="AP12" i="3"/>
  <c r="AS7" i="3"/>
  <c r="AS6" i="3" s="1"/>
  <c r="O11" i="1"/>
  <c r="O12" i="1" s="1"/>
  <c r="AN17" i="3"/>
  <c r="AN16" i="3" s="1"/>
  <c r="AN13" i="2"/>
  <c r="AN12" i="2" s="1"/>
  <c r="AS7" i="2"/>
  <c r="AS6" i="2" s="1"/>
  <c r="AT7" i="2" s="1"/>
  <c r="AT6" i="2" s="1"/>
  <c r="AU5" i="3"/>
  <c r="AU3" i="3" s="1"/>
  <c r="P34" i="1" a="1"/>
  <c r="P34" i="1" s="1"/>
  <c r="P36" i="1" s="1"/>
  <c r="P30" i="1" a="1"/>
  <c r="P30" i="1" s="1"/>
  <c r="P24" i="1" a="1"/>
  <c r="P24" i="1" s="1"/>
  <c r="P26" i="1" s="1"/>
  <c r="P20" i="1" a="1"/>
  <c r="P20" i="1" s="1"/>
  <c r="P19" i="1" a="1"/>
  <c r="P19" i="1" s="1"/>
  <c r="P21" i="1" s="1"/>
  <c r="P15" i="1" a="1"/>
  <c r="P15" i="1" s="1"/>
  <c r="P14" i="1" a="1"/>
  <c r="P14" i="1" s="1"/>
  <c r="P16" i="1" s="1"/>
  <c r="P10" i="1" a="1"/>
  <c r="P10" i="1" s="1"/>
  <c r="P9" i="1" a="1"/>
  <c r="P9" i="1" s="1"/>
  <c r="P11" i="1" s="1"/>
  <c r="P5" i="1" a="1"/>
  <c r="P5" i="1" s="1"/>
  <c r="P4" i="1" a="1"/>
  <c r="P4" i="1" s="1"/>
  <c r="P6" i="1" s="1"/>
  <c r="P7" i="1" s="1"/>
  <c r="Q1" i="1"/>
  <c r="P35" i="1" a="1"/>
  <c r="P35" i="1" s="1"/>
  <c r="P29" i="1" a="1"/>
  <c r="P29" i="1" s="1"/>
  <c r="P25" i="1" a="1"/>
  <c r="P25" i="1" s="1"/>
  <c r="AP9" i="2"/>
  <c r="AP8" i="2" s="1"/>
  <c r="AQ9" i="2" s="1"/>
  <c r="AQ8" i="2" s="1"/>
  <c r="Q30" i="1" l="1" a="1"/>
  <c r="Q30" i="1" s="1"/>
  <c r="Q34" i="1" a="1"/>
  <c r="Q34" i="1" s="1"/>
  <c r="Q36" i="1" s="1"/>
  <c r="Q25" i="1" a="1"/>
  <c r="Q25" i="1" s="1"/>
  <c r="Q15" i="1" a="1"/>
  <c r="Q15" i="1" s="1"/>
  <c r="Q14" i="1" a="1"/>
  <c r="Q14" i="1" s="1"/>
  <c r="Q16" i="1" s="1"/>
  <c r="Q10" i="1" a="1"/>
  <c r="Q10" i="1" s="1"/>
  <c r="Q9" i="1" a="1"/>
  <c r="Q9" i="1" s="1"/>
  <c r="Q11" i="1" s="1"/>
  <c r="Q5" i="1" a="1"/>
  <c r="Q5" i="1" s="1"/>
  <c r="Q4" i="1" a="1"/>
  <c r="Q4" i="1" s="1"/>
  <c r="Q6" i="1" s="1"/>
  <c r="Q7" i="1" s="1"/>
  <c r="R1" i="1"/>
  <c r="Q29" i="1" a="1"/>
  <c r="Q29" i="1" s="1"/>
  <c r="Q31" i="1" s="1"/>
  <c r="Q19" i="1" a="1"/>
  <c r="Q19" i="1" s="1"/>
  <c r="Q21" i="1" s="1"/>
  <c r="Q22" i="1" s="1"/>
  <c r="Q24" i="1" a="1"/>
  <c r="Q24" i="1" s="1"/>
  <c r="Q35" i="1" a="1"/>
  <c r="Q35" i="1" s="1"/>
  <c r="Q20" i="1" a="1"/>
  <c r="Q20" i="1" s="1"/>
  <c r="P27" i="1"/>
  <c r="P12" i="1"/>
  <c r="AS9" i="3"/>
  <c r="AS8" i="3" s="1"/>
  <c r="AT9" i="3" s="1"/>
  <c r="AT8" i="3" s="1"/>
  <c r="AV7" i="3"/>
  <c r="AV6" i="3" s="1"/>
  <c r="P31" i="1"/>
  <c r="P32" i="1" s="1"/>
  <c r="AP13" i="2"/>
  <c r="AP12" i="2" s="1"/>
  <c r="AQ13" i="2" s="1"/>
  <c r="AO17" i="3"/>
  <c r="AO16" i="3" s="1"/>
  <c r="P17" i="1"/>
  <c r="AR10" i="3"/>
  <c r="P22" i="1"/>
  <c r="AQ15" i="3"/>
  <c r="AM15" i="2"/>
  <c r="AM14" i="2" s="1"/>
  <c r="AS9" i="2"/>
  <c r="AS8" i="2" s="1"/>
  <c r="AL17" i="2"/>
  <c r="AL16" i="2" s="1"/>
  <c r="AM17" i="2"/>
  <c r="AM16" i="2" s="1"/>
  <c r="AQ13" i="3"/>
  <c r="AQ12" i="3" s="1"/>
  <c r="AX5" i="3"/>
  <c r="AX3" i="3" s="1"/>
  <c r="AV5" i="3"/>
  <c r="AV3" i="3" s="1"/>
  <c r="AW5" i="3"/>
  <c r="AW3" i="3" s="1"/>
  <c r="O17" i="1"/>
  <c r="AU7" i="3"/>
  <c r="AU6" i="3" s="1"/>
  <c r="AR9" i="2"/>
  <c r="AR8" i="2" s="1"/>
  <c r="AT9" i="2" s="1"/>
  <c r="AT8" i="2" s="1"/>
  <c r="AP11" i="2"/>
  <c r="AP10" i="2" s="1"/>
  <c r="AU7" i="2"/>
  <c r="AU6" i="2" s="1"/>
  <c r="AV7" i="2" s="1"/>
  <c r="AV6" i="2" s="1"/>
  <c r="R34" i="1" l="1" a="1"/>
  <c r="R34" i="1" s="1"/>
  <c r="R36" i="1" s="1"/>
  <c r="R24" i="1" a="1"/>
  <c r="R24" i="1" s="1"/>
  <c r="R30" i="1" a="1"/>
  <c r="R30" i="1" s="1"/>
  <c r="R25" i="1" a="1"/>
  <c r="R25" i="1" s="1"/>
  <c r="R9" i="1" a="1"/>
  <c r="R9" i="1" s="1"/>
  <c r="S1" i="1"/>
  <c r="R10" i="1" a="1"/>
  <c r="R10" i="1" s="1"/>
  <c r="R20" i="1" a="1"/>
  <c r="R20" i="1" s="1"/>
  <c r="R19" i="1" a="1"/>
  <c r="R19" i="1" s="1"/>
  <c r="R21" i="1" s="1"/>
  <c r="R5" i="1" a="1"/>
  <c r="R5" i="1" s="1"/>
  <c r="R29" i="1" a="1"/>
  <c r="R29" i="1" s="1"/>
  <c r="R31" i="1" s="1"/>
  <c r="R14" i="1" a="1"/>
  <c r="R14" i="1" s="1"/>
  <c r="R4" i="1" a="1"/>
  <c r="R4" i="1" s="1"/>
  <c r="R15" i="1" a="1"/>
  <c r="R15" i="1" s="1"/>
  <c r="R35" i="1" a="1"/>
  <c r="R35" i="1" s="1"/>
  <c r="AX7" i="3"/>
  <c r="AX6" i="3" s="1"/>
  <c r="AS11" i="3"/>
  <c r="AS10" i="3" s="1"/>
  <c r="AT11" i="3"/>
  <c r="AT10" i="3" s="1"/>
  <c r="AR13" i="3"/>
  <c r="AR12" i="3" s="1"/>
  <c r="AN17" i="2"/>
  <c r="AN16" i="2" s="1"/>
  <c r="P37" i="1"/>
  <c r="AY7" i="3"/>
  <c r="AY6" i="3" s="1"/>
  <c r="AV9" i="2"/>
  <c r="AV8" i="2" s="1"/>
  <c r="AW7" i="3"/>
  <c r="AW6" i="3" s="1"/>
  <c r="AQ11" i="2"/>
  <c r="AQ10" i="2" s="1"/>
  <c r="AU9" i="3"/>
  <c r="AU8" i="3" s="1"/>
  <c r="AU9" i="2"/>
  <c r="AU8" i="2" s="1"/>
  <c r="AW9" i="2" s="1"/>
  <c r="AW8" i="2" s="1"/>
  <c r="Q37" i="1"/>
  <c r="AN15" i="2"/>
  <c r="AN14" i="2" s="1"/>
  <c r="AP17" i="3"/>
  <c r="AP16" i="3" s="1"/>
  <c r="Q32" i="1"/>
  <c r="Q12" i="1"/>
  <c r="AX7" i="2"/>
  <c r="AX6" i="2" s="1"/>
  <c r="Q17" i="1"/>
  <c r="AQ14" i="3"/>
  <c r="AY5" i="3"/>
  <c r="AY3" i="3" s="1"/>
  <c r="Q26" i="1"/>
  <c r="Q27" i="1" s="1"/>
  <c r="AW7" i="2"/>
  <c r="AW6" i="2" s="1"/>
  <c r="S34" i="1" l="1" a="1"/>
  <c r="S34" i="1" s="1"/>
  <c r="S24" i="1" a="1"/>
  <c r="S24" i="1" s="1"/>
  <c r="S30" i="1" a="1"/>
  <c r="S30" i="1" s="1"/>
  <c r="S29" i="1" a="1"/>
  <c r="S29" i="1" s="1"/>
  <c r="S31" i="1" s="1"/>
  <c r="S10" i="1" a="1"/>
  <c r="S10" i="1" s="1"/>
  <c r="S19" i="1" a="1"/>
  <c r="S19" i="1" s="1"/>
  <c r="S35" i="1" a="1"/>
  <c r="S35" i="1" s="1"/>
  <c r="S25" i="1" a="1"/>
  <c r="S25" i="1" s="1"/>
  <c r="S5" i="1" a="1"/>
  <c r="S5" i="1" s="1"/>
  <c r="S20" i="1" a="1"/>
  <c r="S20" i="1" s="1"/>
  <c r="T1" i="1"/>
  <c r="S4" i="1" a="1"/>
  <c r="S4" i="1" s="1"/>
  <c r="S6" i="1" s="1"/>
  <c r="S7" i="1" s="1"/>
  <c r="S15" i="1" a="1"/>
  <c r="S15" i="1" s="1"/>
  <c r="S14" i="1" a="1"/>
  <c r="S14" i="1" s="1"/>
  <c r="S9" i="1" a="1"/>
  <c r="S9" i="1" s="1"/>
  <c r="AO17" i="2"/>
  <c r="AO16" i="2" s="1"/>
  <c r="AQ17" i="2" s="1"/>
  <c r="AQ16" i="2" s="1"/>
  <c r="AQ15" i="2"/>
  <c r="AQ14" i="2" s="1"/>
  <c r="R37" i="1"/>
  <c r="AT11" i="2"/>
  <c r="AT10" i="2" s="1"/>
  <c r="AR11" i="2"/>
  <c r="AR10" i="2" s="1"/>
  <c r="AO15" i="2"/>
  <c r="AO14" i="2" s="1"/>
  <c r="AP15" i="2"/>
  <c r="AP14" i="2" s="1"/>
  <c r="R6" i="1"/>
  <c r="R7" i="1" s="1"/>
  <c r="AP17" i="2"/>
  <c r="AP16" i="2" s="1"/>
  <c r="R11" i="1"/>
  <c r="R12" i="1" s="1"/>
  <c r="AX9" i="2"/>
  <c r="AX8" i="2" s="1"/>
  <c r="AQ17" i="3"/>
  <c r="AQ16" i="3" s="1"/>
  <c r="R26" i="1"/>
  <c r="R27" i="1" s="1"/>
  <c r="AS13" i="3"/>
  <c r="AS12" i="3" s="1"/>
  <c r="AU11" i="3"/>
  <c r="AU10" i="3" s="1"/>
  <c r="BA7" i="3"/>
  <c r="AZ5" i="3"/>
  <c r="AZ3" i="3" s="1"/>
  <c r="AS11" i="2"/>
  <c r="AS10" i="2" s="1"/>
  <c r="AQ12" i="2"/>
  <c r="AR15" i="3"/>
  <c r="AR14" i="3" s="1"/>
  <c r="AV9" i="3"/>
  <c r="AV8" i="3" s="1"/>
  <c r="AZ7" i="3"/>
  <c r="AZ6" i="3" s="1"/>
  <c r="R16" i="1"/>
  <c r="R17" i="1" s="1"/>
  <c r="AY7" i="2"/>
  <c r="AY6" i="2" s="1"/>
  <c r="AZ7" i="2" s="1"/>
  <c r="AZ6" i="2" s="1"/>
  <c r="AT13" i="3" l="1"/>
  <c r="AT12" i="3" s="1"/>
  <c r="R32" i="1"/>
  <c r="AS17" i="3"/>
  <c r="AW9" i="3"/>
  <c r="AW8" i="3" s="1"/>
  <c r="BA6" i="3"/>
  <c r="BB7" i="3" s="1"/>
  <c r="BB7" i="2"/>
  <c r="BB6" i="2" s="1"/>
  <c r="S21" i="1"/>
  <c r="R22" i="1"/>
  <c r="S36" i="1"/>
  <c r="S37" i="1" s="1"/>
  <c r="S11" i="1"/>
  <c r="S12" i="1" s="1"/>
  <c r="BA7" i="2"/>
  <c r="BA6" i="2" s="1"/>
  <c r="T29" i="1" a="1"/>
  <c r="T29" i="1" s="1"/>
  <c r="T31" i="1" s="1"/>
  <c r="T10" i="1" a="1"/>
  <c r="T10" i="1" s="1"/>
  <c r="T35" i="1" a="1"/>
  <c r="T35" i="1" s="1"/>
  <c r="T19" i="1" a="1"/>
  <c r="T19" i="1" s="1"/>
  <c r="T20" i="1" a="1"/>
  <c r="T20" i="1" s="1"/>
  <c r="T24" i="1" a="1"/>
  <c r="T24" i="1" s="1"/>
  <c r="T26" i="1" s="1"/>
  <c r="T5" i="1" a="1"/>
  <c r="T5" i="1" s="1"/>
  <c r="T34" i="1" a="1"/>
  <c r="T34" i="1" s="1"/>
  <c r="T36" i="1" s="1"/>
  <c r="T37" i="1" s="1"/>
  <c r="T15" i="1" a="1"/>
  <c r="T15" i="1" s="1"/>
  <c r="T9" i="1" a="1"/>
  <c r="T9" i="1" s="1"/>
  <c r="T11" i="1" s="1"/>
  <c r="U1" i="1"/>
  <c r="T4" i="1" a="1"/>
  <c r="T4" i="1" s="1"/>
  <c r="T25" i="1" a="1"/>
  <c r="T25" i="1" s="1"/>
  <c r="T14" i="1" a="1"/>
  <c r="T14" i="1" s="1"/>
  <c r="T30" i="1" a="1"/>
  <c r="T30" i="1" s="1"/>
  <c r="AR17" i="3"/>
  <c r="AR16" i="3" s="1"/>
  <c r="AR17" i="2"/>
  <c r="AR16" i="2" s="1"/>
  <c r="AS15" i="3"/>
  <c r="AS14" i="3" s="1"/>
  <c r="S26" i="1"/>
  <c r="S27" i="1" s="1"/>
  <c r="AR13" i="2"/>
  <c r="AR12" i="2" s="1"/>
  <c r="AY9" i="2"/>
  <c r="AY8" i="2" s="1"/>
  <c r="AV11" i="3"/>
  <c r="AV10" i="3" s="1"/>
  <c r="AR15" i="2"/>
  <c r="AR14" i="2" s="1"/>
  <c r="BA5" i="3"/>
  <c r="BA3" i="3" s="1"/>
  <c r="AU11" i="2"/>
  <c r="AU10" i="2" s="1"/>
  <c r="AV11" i="2" s="1"/>
  <c r="AV10" i="2" s="1"/>
  <c r="S16" i="1"/>
  <c r="S17" i="1" s="1"/>
  <c r="AZ9" i="2"/>
  <c r="AZ8" i="2" s="1"/>
  <c r="AX9" i="3" l="1"/>
  <c r="AX8" i="3" s="1"/>
  <c r="T21" i="1"/>
  <c r="T22" i="1" s="1"/>
  <c r="AY9" i="3"/>
  <c r="AY8" i="3" s="1"/>
  <c r="AU13" i="3"/>
  <c r="AU12" i="3" s="1"/>
  <c r="AW11" i="2"/>
  <c r="AW10" i="2" s="1"/>
  <c r="S32" i="1"/>
  <c r="AS17" i="2"/>
  <c r="BB5" i="3"/>
  <c r="BB3" i="3" s="1"/>
  <c r="BC5" i="3"/>
  <c r="BC3" i="3" s="1"/>
  <c r="AS15" i="2"/>
  <c r="S22" i="1"/>
  <c r="AS16" i="3"/>
  <c r="AU15" i="3"/>
  <c r="AU14" i="3" s="1"/>
  <c r="T32" i="1"/>
  <c r="AW11" i="3"/>
  <c r="AW10" i="3" s="1"/>
  <c r="AX11" i="3"/>
  <c r="T16" i="1"/>
  <c r="T17" i="1" s="1"/>
  <c r="AT15" i="3"/>
  <c r="AT14" i="3" s="1"/>
  <c r="T6" i="1"/>
  <c r="T7" i="1" s="1"/>
  <c r="AS13" i="2"/>
  <c r="AS12" i="2" s="1"/>
  <c r="U29" i="1" a="1"/>
  <c r="U29" i="1" s="1"/>
  <c r="U31" i="1" s="1"/>
  <c r="U25" i="1" a="1"/>
  <c r="U25" i="1" s="1"/>
  <c r="U24" i="1" a="1"/>
  <c r="U24" i="1" s="1"/>
  <c r="U26" i="1" s="1"/>
  <c r="U19" i="1" a="1"/>
  <c r="U19" i="1" s="1"/>
  <c r="U21" i="1" s="1"/>
  <c r="U22" i="1" s="1"/>
  <c r="U35" i="1" a="1"/>
  <c r="U35" i="1" s="1"/>
  <c r="U20" i="1" a="1"/>
  <c r="U20" i="1" s="1"/>
  <c r="U15" i="1" a="1"/>
  <c r="U15" i="1" s="1"/>
  <c r="U14" i="1" a="1"/>
  <c r="U14" i="1" s="1"/>
  <c r="U16" i="1" s="1"/>
  <c r="U34" i="1" a="1"/>
  <c r="U34" i="1" s="1"/>
  <c r="U10" i="1" a="1"/>
  <c r="U10" i="1" s="1"/>
  <c r="U30" i="1" a="1"/>
  <c r="U30" i="1" s="1"/>
  <c r="U9" i="1" a="1"/>
  <c r="U9" i="1" s="1"/>
  <c r="U11" i="1" s="1"/>
  <c r="U5" i="1" a="1"/>
  <c r="U5" i="1" s="1"/>
  <c r="U4" i="1" a="1"/>
  <c r="U4" i="1" s="1"/>
  <c r="U6" i="1" s="1"/>
  <c r="U7" i="1" s="1"/>
  <c r="V1" i="1"/>
  <c r="BA9" i="2"/>
  <c r="BA8" i="2" s="1"/>
  <c r="BB9" i="2" s="1"/>
  <c r="BB8" i="2" s="1"/>
  <c r="BC7" i="2"/>
  <c r="BC6" i="2" s="1"/>
  <c r="U27" i="1" l="1"/>
  <c r="AS14" i="2"/>
  <c r="BA9" i="3"/>
  <c r="BA8" i="3" s="1"/>
  <c r="AT13" i="2"/>
  <c r="AT12" i="2" s="1"/>
  <c r="AV13" i="2" s="1"/>
  <c r="AV12" i="2" s="1"/>
  <c r="AU13" i="2"/>
  <c r="AU12" i="2" s="1"/>
  <c r="BB9" i="3"/>
  <c r="BB8" i="3" s="1"/>
  <c r="U12" i="1"/>
  <c r="AZ9" i="3"/>
  <c r="AZ8" i="3" s="1"/>
  <c r="U17" i="1"/>
  <c r="AT17" i="3"/>
  <c r="AT16" i="3" s="1"/>
  <c r="U32" i="1"/>
  <c r="BD9" i="2"/>
  <c r="BD8" i="2" s="1"/>
  <c r="V35" i="1" a="1"/>
  <c r="V35" i="1" s="1"/>
  <c r="V25" i="1" a="1"/>
  <c r="V25" i="1" s="1"/>
  <c r="V24" i="1" a="1"/>
  <c r="V24" i="1" s="1"/>
  <c r="V26" i="1" s="1"/>
  <c r="V27" i="1" s="1"/>
  <c r="V34" i="1" a="1"/>
  <c r="V34" i="1" s="1"/>
  <c r="V36" i="1" s="1"/>
  <c r="V30" i="1" a="1"/>
  <c r="V30" i="1" s="1"/>
  <c r="V29" i="1" a="1"/>
  <c r="V29" i="1" s="1"/>
  <c r="V31" i="1" s="1"/>
  <c r="V32" i="1" s="1"/>
  <c r="V5" i="1" a="1"/>
  <c r="V5" i="1" s="1"/>
  <c r="V20" i="1" a="1"/>
  <c r="V20" i="1" s="1"/>
  <c r="V19" i="1" a="1"/>
  <c r="V19" i="1" s="1"/>
  <c r="V21" i="1" s="1"/>
  <c r="V15" i="1" a="1"/>
  <c r="V15" i="1" s="1"/>
  <c r="W1" i="1"/>
  <c r="V4" i="1" a="1"/>
  <c r="V4" i="1" s="1"/>
  <c r="V10" i="1" a="1"/>
  <c r="V10" i="1" s="1"/>
  <c r="V9" i="1" a="1"/>
  <c r="V9" i="1" s="1"/>
  <c r="V11" i="1" s="1"/>
  <c r="V14" i="1" a="1"/>
  <c r="V14" i="1" s="1"/>
  <c r="V16" i="1" s="1"/>
  <c r="V17" i="1" s="1"/>
  <c r="BD7" i="2"/>
  <c r="BD6" i="2" s="1"/>
  <c r="AV13" i="3"/>
  <c r="AV12" i="3" s="1"/>
  <c r="T27" i="1"/>
  <c r="AX10" i="3"/>
  <c r="U36" i="1"/>
  <c r="U37" i="1" s="1"/>
  <c r="AY11" i="3"/>
  <c r="AY10" i="3" s="1"/>
  <c r="BD5" i="3"/>
  <c r="BD3" i="3" s="1"/>
  <c r="AV15" i="3"/>
  <c r="AV14" i="3" s="1"/>
  <c r="T12" i="1"/>
  <c r="AX11" i="2"/>
  <c r="AX10" i="2" s="1"/>
  <c r="BC9" i="2"/>
  <c r="BC8" i="2" s="1"/>
  <c r="BB6" i="3"/>
  <c r="V6" i="1" l="1"/>
  <c r="V7" i="1" s="1"/>
  <c r="V37" i="1"/>
  <c r="BA11" i="3"/>
  <c r="BA10" i="3" s="1"/>
  <c r="AW13" i="3"/>
  <c r="AW12" i="3" s="1"/>
  <c r="AY13" i="3" s="1"/>
  <c r="AY12" i="3" s="1"/>
  <c r="AX13" i="3"/>
  <c r="AX12" i="3" s="1"/>
  <c r="AW15" i="3"/>
  <c r="AW14" i="3" s="1"/>
  <c r="AY15" i="3" s="1"/>
  <c r="AY14" i="3" s="1"/>
  <c r="AU17" i="3"/>
  <c r="AU16" i="3" s="1"/>
  <c r="AT15" i="2"/>
  <c r="AT14" i="2" s="1"/>
  <c r="BC9" i="3"/>
  <c r="BC8" i="3" s="1"/>
  <c r="V22" i="1"/>
  <c r="BE5" i="3"/>
  <c r="BE3" i="3" s="1"/>
  <c r="BE9" i="2"/>
  <c r="AW13" i="2"/>
  <c r="AW12" i="2" s="1"/>
  <c r="AX13" i="2" s="1"/>
  <c r="AX12" i="2" s="1"/>
  <c r="BE7" i="2"/>
  <c r="BE6" i="2" s="1"/>
  <c r="BG7" i="2" s="1"/>
  <c r="BG6" i="2" s="1"/>
  <c r="BF7" i="2"/>
  <c r="BF6" i="2" s="1"/>
  <c r="V12" i="1"/>
  <c r="AX15" i="3"/>
  <c r="AX14" i="3" s="1"/>
  <c r="BC7" i="3"/>
  <c r="BC6" i="3" s="1"/>
  <c r="BD7" i="3"/>
  <c r="BD6" i="3" s="1"/>
  <c r="W34" i="1" a="1"/>
  <c r="W34" i="1" s="1"/>
  <c r="W30" i="1" a="1"/>
  <c r="W30" i="1" s="1"/>
  <c r="W35" i="1" a="1"/>
  <c r="W35" i="1" s="1"/>
  <c r="W24" i="1" a="1"/>
  <c r="W24" i="1" s="1"/>
  <c r="W29" i="1" a="1"/>
  <c r="W29" i="1" s="1"/>
  <c r="W31" i="1" s="1"/>
  <c r="W20" i="1" a="1"/>
  <c r="W20" i="1" s="1"/>
  <c r="W19" i="1" a="1"/>
  <c r="W19" i="1" s="1"/>
  <c r="W14" i="1" a="1"/>
  <c r="W14" i="1" s="1"/>
  <c r="W4" i="1" a="1"/>
  <c r="W4" i="1" s="1"/>
  <c r="W15" i="1" a="1"/>
  <c r="W15" i="1" s="1"/>
  <c r="W25" i="1" a="1"/>
  <c r="W25" i="1" s="1"/>
  <c r="W5" i="1" a="1"/>
  <c r="W5" i="1" s="1"/>
  <c r="W9" i="1" a="1"/>
  <c r="W9" i="1" s="1"/>
  <c r="W11" i="1" s="1"/>
  <c r="W10" i="1" a="1"/>
  <c r="W10" i="1" s="1"/>
  <c r="X1" i="1"/>
  <c r="AS16" i="2"/>
  <c r="AZ11" i="3"/>
  <c r="AZ10" i="3" s="1"/>
  <c r="AY11" i="2"/>
  <c r="AY10" i="2" s="1"/>
  <c r="BA11" i="2" l="1"/>
  <c r="BA10" i="2" s="1"/>
  <c r="AW17" i="3"/>
  <c r="AW16" i="3" s="1"/>
  <c r="W16" i="1"/>
  <c r="W17" i="1" s="1"/>
  <c r="BE9" i="3"/>
  <c r="BE8" i="3" s="1"/>
  <c r="BE8" i="2"/>
  <c r="BB11" i="2"/>
  <c r="BB10" i="2" s="1"/>
  <c r="AZ11" i="2"/>
  <c r="AZ10" i="2" s="1"/>
  <c r="BF5" i="3"/>
  <c r="BF3" i="3" s="1"/>
  <c r="BH5" i="3" s="1"/>
  <c r="BH3" i="3" s="1"/>
  <c r="BG5" i="3"/>
  <c r="BG3" i="3" s="1"/>
  <c r="AT17" i="2"/>
  <c r="AT16" i="2" s="1"/>
  <c r="X35" i="1" a="1"/>
  <c r="X35" i="1" s="1"/>
  <c r="X30" i="1" a="1"/>
  <c r="X30" i="1" s="1"/>
  <c r="X29" i="1" a="1"/>
  <c r="X29" i="1" s="1"/>
  <c r="X31" i="1" s="1"/>
  <c r="X25" i="1" a="1"/>
  <c r="X25" i="1" s="1"/>
  <c r="X20" i="1" a="1"/>
  <c r="X20" i="1" s="1"/>
  <c r="X19" i="1" a="1"/>
  <c r="X19" i="1" s="1"/>
  <c r="X21" i="1" s="1"/>
  <c r="X15" i="1" a="1"/>
  <c r="X15" i="1" s="1"/>
  <c r="X14" i="1" a="1"/>
  <c r="X14" i="1" s="1"/>
  <c r="X16" i="1" s="1"/>
  <c r="X17" i="1" s="1"/>
  <c r="X10" i="1" a="1"/>
  <c r="X10" i="1" s="1"/>
  <c r="X9" i="1" a="1"/>
  <c r="X9" i="1" s="1"/>
  <c r="X11" i="1" s="1"/>
  <c r="X5" i="1" a="1"/>
  <c r="X5" i="1" s="1"/>
  <c r="X4" i="1" a="1"/>
  <c r="X4" i="1" s="1"/>
  <c r="X6" i="1" s="1"/>
  <c r="X34" i="1" a="1"/>
  <c r="X34" i="1" s="1"/>
  <c r="X24" i="1" a="1"/>
  <c r="X24" i="1" s="1"/>
  <c r="Y1" i="1"/>
  <c r="BD9" i="3"/>
  <c r="BD8" i="3" s="1"/>
  <c r="W6" i="1"/>
  <c r="W7" i="1" s="1"/>
  <c r="BH7" i="2"/>
  <c r="BH6" i="2" s="1"/>
  <c r="AZ15" i="3"/>
  <c r="AZ14" i="3" s="1"/>
  <c r="BA13" i="3"/>
  <c r="BA12" i="3" s="1"/>
  <c r="W21" i="1"/>
  <c r="W22" i="1" s="1"/>
  <c r="AZ13" i="2"/>
  <c r="AZ12" i="2" s="1"/>
  <c r="AZ13" i="3"/>
  <c r="AZ12" i="3" s="1"/>
  <c r="W26" i="1"/>
  <c r="BB11" i="3"/>
  <c r="BB10" i="3" s="1"/>
  <c r="W36" i="1"/>
  <c r="W37" i="1" s="1"/>
  <c r="AV17" i="3"/>
  <c r="AV16" i="3" s="1"/>
  <c r="BE7" i="3"/>
  <c r="BE6" i="3" s="1"/>
  <c r="AU15" i="2"/>
  <c r="AU14" i="2" s="1"/>
  <c r="AY13" i="2"/>
  <c r="AY12" i="2" s="1"/>
  <c r="AV15" i="2" l="1"/>
  <c r="AV14" i="2" s="1"/>
  <c r="Y30" i="1" a="1"/>
  <c r="Y30" i="1" s="1"/>
  <c r="Y35" i="1" a="1"/>
  <c r="Y35" i="1" s="1"/>
  <c r="Y24" i="1" a="1"/>
  <c r="Y24" i="1" s="1"/>
  <c r="Y26" i="1" s="1"/>
  <c r="Y27" i="1" s="1"/>
  <c r="Y15" i="1" a="1"/>
  <c r="Y15" i="1" s="1"/>
  <c r="Y14" i="1" a="1"/>
  <c r="Y14" i="1" s="1"/>
  <c r="Y16" i="1" s="1"/>
  <c r="Y10" i="1" a="1"/>
  <c r="Y10" i="1" s="1"/>
  <c r="Y9" i="1" a="1"/>
  <c r="Y9" i="1" s="1"/>
  <c r="Y11" i="1" s="1"/>
  <c r="Y12" i="1" s="1"/>
  <c r="Y5" i="1" a="1"/>
  <c r="Y5" i="1" s="1"/>
  <c r="Y4" i="1" a="1"/>
  <c r="Y4" i="1" s="1"/>
  <c r="Y6" i="1" s="1"/>
  <c r="Y7" i="1" s="1"/>
  <c r="Y25" i="1" a="1"/>
  <c r="Y25" i="1" s="1"/>
  <c r="Y20" i="1" a="1"/>
  <c r="Y20" i="1" s="1"/>
  <c r="Y34" i="1" a="1"/>
  <c r="Y34" i="1" s="1"/>
  <c r="Y29" i="1" a="1"/>
  <c r="Y29" i="1" s="1"/>
  <c r="Y19" i="1" a="1"/>
  <c r="Y19" i="1" s="1"/>
  <c r="Y21" i="1" s="1"/>
  <c r="Z1" i="1"/>
  <c r="BA15" i="3"/>
  <c r="BA14" i="3" s="1"/>
  <c r="X36" i="1"/>
  <c r="X37" i="1" s="1"/>
  <c r="BB13" i="3"/>
  <c r="BB12" i="3" s="1"/>
  <c r="BF9" i="2"/>
  <c r="BF8" i="2" s="1"/>
  <c r="BK7" i="2"/>
  <c r="BK6" i="2" s="1"/>
  <c r="BF7" i="3"/>
  <c r="BF6" i="3" s="1"/>
  <c r="W12" i="1"/>
  <c r="X26" i="1"/>
  <c r="X27" i="1" s="1"/>
  <c r="X12" i="1"/>
  <c r="BB15" i="3"/>
  <c r="X22" i="1"/>
  <c r="BI7" i="2"/>
  <c r="BI6" i="2" s="1"/>
  <c r="BG9" i="3"/>
  <c r="AX17" i="3"/>
  <c r="AX16" i="3" s="1"/>
  <c r="BG7" i="3"/>
  <c r="BG6" i="3" s="1"/>
  <c r="AU17" i="2"/>
  <c r="AU16" i="2" s="1"/>
  <c r="AV17" i="2"/>
  <c r="BF9" i="3"/>
  <c r="BF8" i="3" s="1"/>
  <c r="X7" i="1"/>
  <c r="BC11" i="3"/>
  <c r="BC10" i="3" s="1"/>
  <c r="BA13" i="2"/>
  <c r="BA12" i="2" s="1"/>
  <c r="W27" i="1"/>
  <c r="BI5" i="3"/>
  <c r="BI3" i="3" s="1"/>
  <c r="W32" i="1"/>
  <c r="BC13" i="3"/>
  <c r="BC12" i="3" s="1"/>
  <c r="BC11" i="2"/>
  <c r="BC10" i="2" s="1"/>
  <c r="BD11" i="2" s="1"/>
  <c r="BD10" i="2" s="1"/>
  <c r="BJ7" i="2"/>
  <c r="BJ6" i="2" s="1"/>
  <c r="BL7" i="2" l="1"/>
  <c r="BL6" i="2" s="1"/>
  <c r="BE11" i="2"/>
  <c r="BE10" i="2" s="1"/>
  <c r="BJ7" i="3"/>
  <c r="BJ6" i="3" s="1"/>
  <c r="BG9" i="2"/>
  <c r="BG8" i="2" s="1"/>
  <c r="BF11" i="2"/>
  <c r="BF10" i="2" s="1"/>
  <c r="BB14" i="3"/>
  <c r="BL5" i="3"/>
  <c r="BL3" i="3" s="1"/>
  <c r="BH7" i="3"/>
  <c r="BH6" i="3" s="1"/>
  <c r="Y22" i="1"/>
  <c r="BD11" i="3"/>
  <c r="BD10" i="3" s="1"/>
  <c r="Y36" i="1"/>
  <c r="Y37" i="1" s="1"/>
  <c r="AV16" i="2"/>
  <c r="BI7" i="3"/>
  <c r="BI6" i="3" s="1"/>
  <c r="BD13" i="3"/>
  <c r="BD12" i="3" s="1"/>
  <c r="AY17" i="3"/>
  <c r="AY16" i="3" s="1"/>
  <c r="BA17" i="3" s="1"/>
  <c r="BA16" i="3" s="1"/>
  <c r="AZ17" i="3"/>
  <c r="AZ16" i="3" s="1"/>
  <c r="Y17" i="1"/>
  <c r="BG8" i="3"/>
  <c r="Z34" i="1" a="1"/>
  <c r="Z34" i="1" s="1"/>
  <c r="Z30" i="1" a="1"/>
  <c r="Z30" i="1" s="1"/>
  <c r="Z25" i="1" a="1"/>
  <c r="Z25" i="1" s="1"/>
  <c r="Z35" i="1" a="1"/>
  <c r="Z35" i="1" s="1"/>
  <c r="Z4" i="1" a="1"/>
  <c r="Z4" i="1" s="1"/>
  <c r="Z29" i="1" a="1"/>
  <c r="Z29" i="1" s="1"/>
  <c r="Z31" i="1" s="1"/>
  <c r="Z9" i="1" a="1"/>
  <c r="Z9" i="1" s="1"/>
  <c r="Z14" i="1" a="1"/>
  <c r="Z14" i="1" s="1"/>
  <c r="Z20" i="1" a="1"/>
  <c r="Z20" i="1" s="1"/>
  <c r="Z19" i="1" a="1"/>
  <c r="Z19" i="1" s="1"/>
  <c r="Z21" i="1" s="1"/>
  <c r="Z15" i="1" a="1"/>
  <c r="Z15" i="1" s="1"/>
  <c r="Z5" i="1" a="1"/>
  <c r="Z5" i="1" s="1"/>
  <c r="Z10" i="1" a="1"/>
  <c r="Z10" i="1" s="1"/>
  <c r="Z24" i="1" a="1"/>
  <c r="Z24" i="1" s="1"/>
  <c r="Z26" i="1" s="1"/>
  <c r="Z27" i="1" s="1"/>
  <c r="AA1" i="1"/>
  <c r="BJ5" i="3"/>
  <c r="BJ3" i="3" s="1"/>
  <c r="Y31" i="1"/>
  <c r="Y32" i="1" s="1"/>
  <c r="X32" i="1"/>
  <c r="AW15" i="2"/>
  <c r="AW14" i="2" s="1"/>
  <c r="BB13" i="2"/>
  <c r="BB12" i="2" s="1"/>
  <c r="BK5" i="3"/>
  <c r="BK3" i="3" s="1"/>
  <c r="BH9" i="3" l="1"/>
  <c r="BH8" i="3" s="1"/>
  <c r="BN5" i="3"/>
  <c r="BN3" i="3" s="1"/>
  <c r="AW17" i="2"/>
  <c r="AW16" i="2" s="1"/>
  <c r="BH11" i="2"/>
  <c r="BH10" i="2" s="1"/>
  <c r="AA35" i="1" a="1"/>
  <c r="AA35" i="1" s="1"/>
  <c r="AA34" i="1" a="1"/>
  <c r="AA34" i="1" s="1"/>
  <c r="AA36" i="1" s="1"/>
  <c r="AA9" i="1" a="1"/>
  <c r="AA9" i="1" s="1"/>
  <c r="AA11" i="1" s="1"/>
  <c r="AA12" i="1" s="1"/>
  <c r="AA24" i="1" a="1"/>
  <c r="AA24" i="1" s="1"/>
  <c r="AA26" i="1" s="1"/>
  <c r="AA15" i="1" a="1"/>
  <c r="AA15" i="1" s="1"/>
  <c r="AA29" i="1" a="1"/>
  <c r="AA29" i="1" s="1"/>
  <c r="AA31" i="1" s="1"/>
  <c r="AA32" i="1" s="1"/>
  <c r="AA30" i="1" a="1"/>
  <c r="AA30" i="1" s="1"/>
  <c r="AA10" i="1" a="1"/>
  <c r="AA10" i="1" s="1"/>
  <c r="AA5" i="1" a="1"/>
  <c r="AA5" i="1" s="1"/>
  <c r="AA4" i="1" a="1"/>
  <c r="AA4" i="1" s="1"/>
  <c r="AA6" i="1" s="1"/>
  <c r="AA7" i="1" s="1"/>
  <c r="AA14" i="1" a="1"/>
  <c r="AA14" i="1" s="1"/>
  <c r="AB1" i="1"/>
  <c r="AA19" i="1" a="1"/>
  <c r="AA19" i="1" s="1"/>
  <c r="AA25" i="1" a="1"/>
  <c r="AA25" i="1" s="1"/>
  <c r="AA20" i="1" a="1"/>
  <c r="AA20" i="1" s="1"/>
  <c r="BB17" i="3"/>
  <c r="BB16" i="3" s="1"/>
  <c r="Z11" i="1"/>
  <c r="Z12" i="1" s="1"/>
  <c r="BC15" i="3"/>
  <c r="BC14" i="3" s="1"/>
  <c r="BE13" i="3"/>
  <c r="BE12" i="3" s="1"/>
  <c r="AX17" i="2"/>
  <c r="AX16" i="2" s="1"/>
  <c r="BE11" i="3"/>
  <c r="BE10" i="3" s="1"/>
  <c r="BM7" i="2"/>
  <c r="BM6" i="2" s="1"/>
  <c r="BF11" i="3"/>
  <c r="BF10" i="3" s="1"/>
  <c r="BH9" i="2"/>
  <c r="BH8" i="2" s="1"/>
  <c r="AX15" i="2"/>
  <c r="AX14" i="2" s="1"/>
  <c r="BC13" i="2"/>
  <c r="BC12" i="2" s="1"/>
  <c r="BO5" i="3"/>
  <c r="BO3" i="3" s="1"/>
  <c r="BI11" i="2"/>
  <c r="BC17" i="3"/>
  <c r="Z16" i="1"/>
  <c r="Z17" i="1" s="1"/>
  <c r="Z32" i="1"/>
  <c r="Z6" i="1"/>
  <c r="Z7" i="1" s="1"/>
  <c r="BM5" i="3"/>
  <c r="BM3" i="3" s="1"/>
  <c r="Z36" i="1"/>
  <c r="Z37" i="1" s="1"/>
  <c r="BK7" i="3"/>
  <c r="BK6" i="3" s="1"/>
  <c r="BG11" i="2"/>
  <c r="BG10" i="2" s="1"/>
  <c r="BG13" i="3" l="1"/>
  <c r="Z22" i="1"/>
  <c r="BC16" i="3"/>
  <c r="BE17" i="3" s="1"/>
  <c r="AY15" i="2"/>
  <c r="AY14" i="2" s="1"/>
  <c r="AZ15" i="2" s="1"/>
  <c r="AZ14" i="2" s="1"/>
  <c r="BF13" i="3"/>
  <c r="BF12" i="3" s="1"/>
  <c r="AB35" i="1" a="1"/>
  <c r="AB35" i="1" s="1"/>
  <c r="AB34" i="1" a="1"/>
  <c r="AB34" i="1" s="1"/>
  <c r="AB24" i="1" a="1"/>
  <c r="AB24" i="1" s="1"/>
  <c r="AB29" i="1" a="1"/>
  <c r="AB29" i="1" s="1"/>
  <c r="AB9" i="1" a="1"/>
  <c r="AB9" i="1" s="1"/>
  <c r="AB30" i="1" a="1"/>
  <c r="AB30" i="1" s="1"/>
  <c r="AB10" i="1" a="1"/>
  <c r="AB10" i="1" s="1"/>
  <c r="AB25" i="1" a="1"/>
  <c r="AB25" i="1" s="1"/>
  <c r="AB15" i="1" a="1"/>
  <c r="AB15" i="1" s="1"/>
  <c r="AB4" i="1" a="1"/>
  <c r="AB4" i="1" s="1"/>
  <c r="AB14" i="1" a="1"/>
  <c r="AB14" i="1" s="1"/>
  <c r="AB16" i="1" s="1"/>
  <c r="AB5" i="1" a="1"/>
  <c r="AB5" i="1" s="1"/>
  <c r="AC1" i="1"/>
  <c r="AB20" i="1" a="1"/>
  <c r="AB20" i="1" s="1"/>
  <c r="AB19" i="1" a="1"/>
  <c r="AB19" i="1" s="1"/>
  <c r="AB21" i="1" s="1"/>
  <c r="BL7" i="3"/>
  <c r="BL6" i="3" s="1"/>
  <c r="BG11" i="3"/>
  <c r="BG10" i="3" s="1"/>
  <c r="BH11" i="3" s="1"/>
  <c r="BH10" i="3" s="1"/>
  <c r="AA37" i="1"/>
  <c r="BD13" i="2"/>
  <c r="BD12" i="2" s="1"/>
  <c r="BI9" i="2"/>
  <c r="BI8" i="2" s="1"/>
  <c r="BI10" i="2" s="1"/>
  <c r="AA21" i="1"/>
  <c r="AA22" i="1" s="1"/>
  <c r="AY17" i="2"/>
  <c r="AY16" i="2" s="1"/>
  <c r="BN7" i="2"/>
  <c r="BN6" i="2" s="1"/>
  <c r="BO7" i="2" s="1"/>
  <c r="BO6" i="2" s="1"/>
  <c r="AA16" i="1"/>
  <c r="AA17" i="1" s="1"/>
  <c r="BP5" i="3"/>
  <c r="BP3" i="3" s="1"/>
  <c r="BD15" i="3"/>
  <c r="BD14" i="3" s="1"/>
  <c r="BI9" i="3"/>
  <c r="BI8" i="3" s="1"/>
  <c r="BD17" i="3"/>
  <c r="BD16" i="3" s="1"/>
  <c r="BP7" i="2" l="1"/>
  <c r="BP6" i="2" s="1"/>
  <c r="BJ11" i="2"/>
  <c r="BI11" i="3"/>
  <c r="BI10" i="3" s="1"/>
  <c r="BE16" i="3"/>
  <c r="AB31" i="1"/>
  <c r="AB32" i="1" s="1"/>
  <c r="AB6" i="1"/>
  <c r="AB7" i="1" s="1"/>
  <c r="AZ17" i="2"/>
  <c r="AZ16" i="2" s="1"/>
  <c r="BJ9" i="3"/>
  <c r="BJ8" i="3" s="1"/>
  <c r="AB36" i="1"/>
  <c r="BM7" i="3"/>
  <c r="BM6" i="3" s="1"/>
  <c r="BQ5" i="3"/>
  <c r="BQ3" i="3" s="1"/>
  <c r="AB22" i="1"/>
  <c r="AC35" i="1" a="1"/>
  <c r="AC35" i="1" s="1"/>
  <c r="AC29" i="1" a="1"/>
  <c r="AC29" i="1" s="1"/>
  <c r="AC25" i="1" a="1"/>
  <c r="AC25" i="1" s="1"/>
  <c r="AC24" i="1" a="1"/>
  <c r="AC24" i="1" s="1"/>
  <c r="AC26" i="1" s="1"/>
  <c r="AC34" i="1" a="1"/>
  <c r="AC34" i="1" s="1"/>
  <c r="AC36" i="1" s="1"/>
  <c r="AC30" i="1" a="1"/>
  <c r="AC30" i="1" s="1"/>
  <c r="AC10" i="1" a="1"/>
  <c r="AC10" i="1" s="1"/>
  <c r="AC19" i="1" a="1"/>
  <c r="AC19" i="1" s="1"/>
  <c r="AC9" i="1" a="1"/>
  <c r="AC9" i="1" s="1"/>
  <c r="AC15" i="1" a="1"/>
  <c r="AC15" i="1" s="1"/>
  <c r="AC14" i="1" a="1"/>
  <c r="AC14" i="1" s="1"/>
  <c r="AC16" i="1" s="1"/>
  <c r="AC20" i="1" a="1"/>
  <c r="AC20" i="1" s="1"/>
  <c r="AD1" i="1"/>
  <c r="AC4" i="1" a="1"/>
  <c r="AC4" i="1" s="1"/>
  <c r="AC5" i="1" a="1"/>
  <c r="AC5" i="1" s="1"/>
  <c r="BJ9" i="2"/>
  <c r="BJ8" i="2" s="1"/>
  <c r="BF13" i="2"/>
  <c r="BF12" i="2" s="1"/>
  <c r="BA15" i="2"/>
  <c r="BA14" i="2" s="1"/>
  <c r="AB11" i="1"/>
  <c r="AB12" i="1" s="1"/>
  <c r="BE15" i="3"/>
  <c r="BE14" i="3" s="1"/>
  <c r="BG15" i="3" s="1"/>
  <c r="BG14" i="3" s="1"/>
  <c r="AA27" i="1"/>
  <c r="AB26" i="1"/>
  <c r="AB27" i="1" s="1"/>
  <c r="BK9" i="3"/>
  <c r="BK8" i="3" s="1"/>
  <c r="BF15" i="3"/>
  <c r="BF14" i="3" s="1"/>
  <c r="BG12" i="3"/>
  <c r="BQ7" i="2"/>
  <c r="BQ6" i="2" s="1"/>
  <c r="BE13" i="2"/>
  <c r="BE12" i="2" s="1"/>
  <c r="BB15" i="2" l="1"/>
  <c r="BB14" i="2" s="1"/>
  <c r="BA17" i="2"/>
  <c r="BA16" i="2" s="1"/>
  <c r="BC17" i="2" s="1"/>
  <c r="BC16" i="2" s="1"/>
  <c r="BG13" i="2"/>
  <c r="BG12" i="2" s="1"/>
  <c r="BI13" i="2" s="1"/>
  <c r="BI12" i="2" s="1"/>
  <c r="AC31" i="1"/>
  <c r="AC32" i="1" s="1"/>
  <c r="BR5" i="3"/>
  <c r="BR3" i="3" s="1"/>
  <c r="BI15" i="3"/>
  <c r="BJ10" i="2"/>
  <c r="AB37" i="1"/>
  <c r="BM9" i="3"/>
  <c r="BM8" i="3" s="1"/>
  <c r="AB17" i="1"/>
  <c r="AD35" i="1" a="1"/>
  <c r="AD35" i="1" s="1"/>
  <c r="AD25" i="1" a="1"/>
  <c r="AD25" i="1" s="1"/>
  <c r="AD24" i="1" a="1"/>
  <c r="AD24" i="1" s="1"/>
  <c r="AD26" i="1" s="1"/>
  <c r="AD10" i="1" a="1"/>
  <c r="AD10" i="1" s="1"/>
  <c r="AD34" i="1" a="1"/>
  <c r="AD34" i="1" s="1"/>
  <c r="AD36" i="1" s="1"/>
  <c r="AD19" i="1" a="1"/>
  <c r="AD19" i="1" s="1"/>
  <c r="AD5" i="1" a="1"/>
  <c r="AD5" i="1" s="1"/>
  <c r="AD30" i="1" a="1"/>
  <c r="AD30" i="1" s="1"/>
  <c r="AE1" i="1"/>
  <c r="AD29" i="1" a="1"/>
  <c r="AD29" i="1" s="1"/>
  <c r="AD31" i="1" s="1"/>
  <c r="AD32" i="1" s="1"/>
  <c r="AD20" i="1" a="1"/>
  <c r="AD20" i="1" s="1"/>
  <c r="AD14" i="1" a="1"/>
  <c r="AD14" i="1" s="1"/>
  <c r="AD9" i="1" a="1"/>
  <c r="AD9" i="1" s="1"/>
  <c r="AD15" i="1" a="1"/>
  <c r="AD15" i="1" s="1"/>
  <c r="AD4" i="1" a="1"/>
  <c r="AD4" i="1" s="1"/>
  <c r="BF17" i="3"/>
  <c r="BF16" i="3" s="1"/>
  <c r="AC11" i="1"/>
  <c r="AC12" i="1" s="1"/>
  <c r="BR7" i="2"/>
  <c r="BR6" i="2" s="1"/>
  <c r="AC37" i="1"/>
  <c r="BH13" i="2"/>
  <c r="BH12" i="2" s="1"/>
  <c r="BK9" i="2"/>
  <c r="BK8" i="2" s="1"/>
  <c r="BL9" i="2"/>
  <c r="BL8" i="2" s="1"/>
  <c r="BB17" i="2"/>
  <c r="BB16" i="2" s="1"/>
  <c r="BH13" i="3"/>
  <c r="BH12" i="3" s="1"/>
  <c r="AC6" i="1"/>
  <c r="AC7" i="1" s="1"/>
  <c r="BN7" i="3"/>
  <c r="BN6" i="3" s="1"/>
  <c r="BJ11" i="3"/>
  <c r="BJ10" i="3" s="1"/>
  <c r="BH15" i="3"/>
  <c r="BH14" i="3" s="1"/>
  <c r="AC21" i="1"/>
  <c r="AC22" i="1" s="1"/>
  <c r="BL9" i="3"/>
  <c r="BL8" i="3" s="1"/>
  <c r="BC15" i="2"/>
  <c r="BC14" i="2" s="1"/>
  <c r="BK11" i="2" l="1"/>
  <c r="BK10" i="2" s="1"/>
  <c r="BL11" i="2"/>
  <c r="BL10" i="2" s="1"/>
  <c r="BN9" i="2"/>
  <c r="BN8" i="2" s="1"/>
  <c r="AD21" i="1"/>
  <c r="BO9" i="3"/>
  <c r="BO8" i="3" s="1"/>
  <c r="AD27" i="1"/>
  <c r="BP7" i="3"/>
  <c r="BP6" i="3" s="1"/>
  <c r="BQ7" i="3" s="1"/>
  <c r="BQ6" i="3" s="1"/>
  <c r="AD11" i="1"/>
  <c r="AD12" i="1" s="1"/>
  <c r="AC27" i="1"/>
  <c r="BO7" i="3"/>
  <c r="BO6" i="3" s="1"/>
  <c r="AE35" i="1" a="1"/>
  <c r="AE35" i="1" s="1"/>
  <c r="AE34" i="1" a="1"/>
  <c r="AE34" i="1" s="1"/>
  <c r="AE36" i="1" s="1"/>
  <c r="AE30" i="1" a="1"/>
  <c r="AE30" i="1" s="1"/>
  <c r="AE20" i="1" a="1"/>
  <c r="AE20" i="1" s="1"/>
  <c r="AE19" i="1" a="1"/>
  <c r="AE19" i="1" s="1"/>
  <c r="AE21" i="1" s="1"/>
  <c r="AE5" i="1" a="1"/>
  <c r="AE5" i="1" s="1"/>
  <c r="AE25" i="1" a="1"/>
  <c r="AE25" i="1" s="1"/>
  <c r="AE10" i="1" a="1"/>
  <c r="AE10" i="1" s="1"/>
  <c r="AE29" i="1" a="1"/>
  <c r="AE29" i="1" s="1"/>
  <c r="AE31" i="1" s="1"/>
  <c r="AF1" i="1"/>
  <c r="AE9" i="1" a="1"/>
  <c r="AE9" i="1" s="1"/>
  <c r="AE11" i="1" s="1"/>
  <c r="AE14" i="1" a="1"/>
  <c r="AE14" i="1" s="1"/>
  <c r="AE15" i="1" a="1"/>
  <c r="AE15" i="1" s="1"/>
  <c r="AE24" i="1" a="1"/>
  <c r="AE24" i="1" s="1"/>
  <c r="AE4" i="1" a="1"/>
  <c r="AE4" i="1" s="1"/>
  <c r="BM9" i="2"/>
  <c r="BM8" i="2" s="1"/>
  <c r="BT5" i="3"/>
  <c r="BT3" i="3" s="1"/>
  <c r="BU5" i="3" s="1"/>
  <c r="BU3" i="3" s="1"/>
  <c r="AD37" i="1"/>
  <c r="BJ13" i="2"/>
  <c r="BJ12" i="2" s="1"/>
  <c r="AC17" i="1"/>
  <c r="BG17" i="3"/>
  <c r="BG16" i="3" s="1"/>
  <c r="BD17" i="2"/>
  <c r="BD16" i="2" s="1"/>
  <c r="BS5" i="3"/>
  <c r="BS3" i="3" s="1"/>
  <c r="BK11" i="3"/>
  <c r="BK10" i="3" s="1"/>
  <c r="BN9" i="3"/>
  <c r="BN8" i="3" s="1"/>
  <c r="AD6" i="1"/>
  <c r="AD7" i="1" s="1"/>
  <c r="BD15" i="2"/>
  <c r="BD14" i="2" s="1"/>
  <c r="BE15" i="2" s="1"/>
  <c r="BE14" i="2" s="1"/>
  <c r="BI13" i="3"/>
  <c r="BI12" i="3" s="1"/>
  <c r="AD16" i="1"/>
  <c r="BS7" i="2"/>
  <c r="BS6" i="2" s="1"/>
  <c r="BT7" i="2" l="1"/>
  <c r="BT6" i="2" s="1"/>
  <c r="BQ9" i="2"/>
  <c r="BQ8" i="2" s="1"/>
  <c r="BF17" i="2"/>
  <c r="BF16" i="2" s="1"/>
  <c r="AF34" i="1" a="1"/>
  <c r="AF34" i="1" s="1"/>
  <c r="AF36" i="1" s="1"/>
  <c r="AF29" i="1" a="1"/>
  <c r="AF29" i="1" s="1"/>
  <c r="AF24" i="1" a="1"/>
  <c r="AF24" i="1" s="1"/>
  <c r="AF26" i="1" s="1"/>
  <c r="AF30" i="1" a="1"/>
  <c r="AF30" i="1" s="1"/>
  <c r="AF20" i="1" a="1"/>
  <c r="AF20" i="1" s="1"/>
  <c r="AF19" i="1" a="1"/>
  <c r="AF19" i="1" s="1"/>
  <c r="AF21" i="1" s="1"/>
  <c r="AF15" i="1" a="1"/>
  <c r="AF15" i="1" s="1"/>
  <c r="AF14" i="1" a="1"/>
  <c r="AF14" i="1" s="1"/>
  <c r="AF10" i="1" a="1"/>
  <c r="AF10" i="1" s="1"/>
  <c r="AF9" i="1" a="1"/>
  <c r="AF9" i="1" s="1"/>
  <c r="AF11" i="1" s="1"/>
  <c r="AF12" i="1" s="1"/>
  <c r="AF5" i="1" a="1"/>
  <c r="AF5" i="1" s="1"/>
  <c r="AF4" i="1" a="1"/>
  <c r="AF4" i="1" s="1"/>
  <c r="AF6" i="1" s="1"/>
  <c r="AG1" i="1"/>
  <c r="AF25" i="1" a="1"/>
  <c r="AF25" i="1" s="1"/>
  <c r="AF35" i="1" a="1"/>
  <c r="AF35" i="1" s="1"/>
  <c r="BU7" i="2"/>
  <c r="BU6" i="2" s="1"/>
  <c r="BJ13" i="3"/>
  <c r="BJ12" i="3" s="1"/>
  <c r="AE22" i="1"/>
  <c r="BK13" i="2"/>
  <c r="BK12" i="2" s="1"/>
  <c r="BF15" i="2"/>
  <c r="BF14" i="2" s="1"/>
  <c r="BG15" i="2" s="1"/>
  <c r="BG14" i="2" s="1"/>
  <c r="BM11" i="2"/>
  <c r="BM10" i="2" s="1"/>
  <c r="BO9" i="2"/>
  <c r="BO8" i="2" s="1"/>
  <c r="BE17" i="2"/>
  <c r="BE16" i="2" s="1"/>
  <c r="BH17" i="3"/>
  <c r="BH16" i="3" s="1"/>
  <c r="BV5" i="3"/>
  <c r="BV3" i="3" s="1"/>
  <c r="BW5" i="3" s="1"/>
  <c r="BW3" i="3" s="1"/>
  <c r="BP9" i="3"/>
  <c r="BP8" i="3" s="1"/>
  <c r="AE16" i="1"/>
  <c r="AE17" i="1" s="1"/>
  <c r="BI17" i="3"/>
  <c r="BI16" i="3" s="1"/>
  <c r="BS7" i="3"/>
  <c r="BS6" i="3" s="1"/>
  <c r="AE32" i="1"/>
  <c r="AD17" i="1"/>
  <c r="AD22" i="1"/>
  <c r="AE37" i="1"/>
  <c r="BP9" i="2"/>
  <c r="BP8" i="2" s="1"/>
  <c r="BI14" i="3"/>
  <c r="AE6" i="1"/>
  <c r="AE7" i="1" s="1"/>
  <c r="AE26" i="1"/>
  <c r="AE27" i="1" s="1"/>
  <c r="BR7" i="3"/>
  <c r="BR6" i="3" s="1"/>
  <c r="BL11" i="3"/>
  <c r="BL10" i="3" s="1"/>
  <c r="AF27" i="1" l="1"/>
  <c r="BL13" i="2"/>
  <c r="BL12" i="2" s="1"/>
  <c r="AG30" i="1" a="1"/>
  <c r="AG30" i="1" s="1"/>
  <c r="AG34" i="1" a="1"/>
  <c r="AG34" i="1" s="1"/>
  <c r="AG29" i="1" a="1"/>
  <c r="AG29" i="1" s="1"/>
  <c r="AG25" i="1" a="1"/>
  <c r="AG25" i="1" s="1"/>
  <c r="AG15" i="1" a="1"/>
  <c r="AG15" i="1" s="1"/>
  <c r="AG14" i="1" a="1"/>
  <c r="AG14" i="1" s="1"/>
  <c r="AG16" i="1" s="1"/>
  <c r="AG17" i="1" s="1"/>
  <c r="AG10" i="1" a="1"/>
  <c r="AG10" i="1" s="1"/>
  <c r="AG9" i="1" a="1"/>
  <c r="AG9" i="1" s="1"/>
  <c r="AG11" i="1" s="1"/>
  <c r="AG5" i="1" a="1"/>
  <c r="AG5" i="1" s="1"/>
  <c r="AG4" i="1" a="1"/>
  <c r="AG4" i="1" s="1"/>
  <c r="AG19" i="1" a="1"/>
  <c r="AG19" i="1" s="1"/>
  <c r="AH1" i="1"/>
  <c r="AG20" i="1" a="1"/>
  <c r="AG20" i="1" s="1"/>
  <c r="AG35" i="1" a="1"/>
  <c r="AG35" i="1" s="1"/>
  <c r="AG24" i="1" a="1"/>
  <c r="AG24" i="1" s="1"/>
  <c r="AG26" i="1" s="1"/>
  <c r="BW7" i="2"/>
  <c r="BW6" i="2" s="1"/>
  <c r="BR9" i="2"/>
  <c r="BR8" i="2" s="1"/>
  <c r="AF7" i="1"/>
  <c r="BV7" i="2"/>
  <c r="BV6" i="2" s="1"/>
  <c r="BQ9" i="3"/>
  <c r="BQ8" i="3" s="1"/>
  <c r="AE12" i="1"/>
  <c r="AF22" i="1"/>
  <c r="BJ15" i="3"/>
  <c r="BJ14" i="3" s="1"/>
  <c r="BH17" i="2"/>
  <c r="BI15" i="2"/>
  <c r="BI14" i="2" s="1"/>
  <c r="BT7" i="3"/>
  <c r="BT6" i="3" s="1"/>
  <c r="BL13" i="3"/>
  <c r="BL12" i="3" s="1"/>
  <c r="AF31" i="1"/>
  <c r="AF32" i="1" s="1"/>
  <c r="BR9" i="3"/>
  <c r="BR8" i="3" s="1"/>
  <c r="BM11" i="3"/>
  <c r="BM10" i="3" s="1"/>
  <c r="BJ17" i="3"/>
  <c r="BG17" i="2"/>
  <c r="BG16" i="2" s="1"/>
  <c r="BK13" i="3"/>
  <c r="BK12" i="3" s="1"/>
  <c r="BM13" i="3" s="1"/>
  <c r="BM12" i="3" s="1"/>
  <c r="BN11" i="2"/>
  <c r="BN10" i="2" s="1"/>
  <c r="AF16" i="1"/>
  <c r="AF17" i="1" s="1"/>
  <c r="BH15" i="2"/>
  <c r="BH14" i="2" s="1"/>
  <c r="AG31" i="1" l="1"/>
  <c r="AG32" i="1" s="1"/>
  <c r="AG36" i="1"/>
  <c r="AG37" i="1" s="1"/>
  <c r="AH34" i="1" a="1"/>
  <c r="AH34" i="1" s="1"/>
  <c r="AH35" i="1" a="1"/>
  <c r="AH35" i="1" s="1"/>
  <c r="AH30" i="1" a="1"/>
  <c r="AH30" i="1" s="1"/>
  <c r="AH24" i="1" a="1"/>
  <c r="AH24" i="1" s="1"/>
  <c r="AH26" i="1" s="1"/>
  <c r="AH29" i="1" a="1"/>
  <c r="AH29" i="1" s="1"/>
  <c r="AH31" i="1" s="1"/>
  <c r="AH32" i="1" s="1"/>
  <c r="AI1" i="1"/>
  <c r="AH20" i="1" a="1"/>
  <c r="AH20" i="1" s="1"/>
  <c r="AH19" i="1" a="1"/>
  <c r="AH19" i="1" s="1"/>
  <c r="AH21" i="1" s="1"/>
  <c r="AH9" i="1" a="1"/>
  <c r="AH9" i="1" s="1"/>
  <c r="AH14" i="1" a="1"/>
  <c r="AH14" i="1" s="1"/>
  <c r="AH10" i="1" a="1"/>
  <c r="AH10" i="1" s="1"/>
  <c r="AH4" i="1" a="1"/>
  <c r="AH4" i="1" s="1"/>
  <c r="AH25" i="1" a="1"/>
  <c r="AH25" i="1" s="1"/>
  <c r="AH5" i="1" a="1"/>
  <c r="AH5" i="1" s="1"/>
  <c r="AH15" i="1" a="1"/>
  <c r="AH15" i="1" s="1"/>
  <c r="BN13" i="3"/>
  <c r="AG21" i="1"/>
  <c r="AG22" i="1" s="1"/>
  <c r="BK15" i="3"/>
  <c r="BK14" i="3" s="1"/>
  <c r="AG6" i="1"/>
  <c r="AG7" i="1" s="1"/>
  <c r="BS9" i="3"/>
  <c r="BS8" i="3" s="1"/>
  <c r="BT9" i="3" s="1"/>
  <c r="BT8" i="3" s="1"/>
  <c r="BU7" i="3"/>
  <c r="BU6" i="3" s="1"/>
  <c r="BV7" i="3" s="1"/>
  <c r="BV6" i="3" s="1"/>
  <c r="BW7" i="3" s="1"/>
  <c r="BW6" i="3" s="1"/>
  <c r="BO11" i="2"/>
  <c r="BO10" i="2" s="1"/>
  <c r="BH16" i="2"/>
  <c r="BS9" i="2"/>
  <c r="BS8" i="2" s="1"/>
  <c r="BM13" i="2"/>
  <c r="BM12" i="2" s="1"/>
  <c r="BJ16" i="3"/>
  <c r="BJ15" i="2"/>
  <c r="BJ14" i="2" s="1"/>
  <c r="BK15" i="2" s="1"/>
  <c r="BK14" i="2" s="1"/>
  <c r="AF37" i="1"/>
  <c r="BN11" i="3"/>
  <c r="BN10" i="3" s="1"/>
  <c r="BL15" i="2" l="1"/>
  <c r="BL14" i="2" s="1"/>
  <c r="BU9" i="3"/>
  <c r="BU8" i="3" s="1"/>
  <c r="BW9" i="3" s="1"/>
  <c r="BW8" i="3" s="1"/>
  <c r="BM15" i="3"/>
  <c r="BM14" i="3" s="1"/>
  <c r="AI35" i="1" a="1"/>
  <c r="AI35" i="1" s="1"/>
  <c r="AI30" i="1" a="1"/>
  <c r="AI30" i="1" s="1"/>
  <c r="AI25" i="1" a="1"/>
  <c r="AI25" i="1" s="1"/>
  <c r="AI29" i="1" a="1"/>
  <c r="AI29" i="1" s="1"/>
  <c r="AI31" i="1" s="1"/>
  <c r="AI34" i="1" a="1"/>
  <c r="AI34" i="1" s="1"/>
  <c r="AI36" i="1" s="1"/>
  <c r="AI37" i="1" s="1"/>
  <c r="AI20" i="1" a="1"/>
  <c r="AI20" i="1" s="1"/>
  <c r="AI4" i="1" a="1"/>
  <c r="AI4" i="1" s="1"/>
  <c r="AI6" i="1" s="1"/>
  <c r="AI7" i="1" s="1"/>
  <c r="AI14" i="1" a="1"/>
  <c r="AI14" i="1" s="1"/>
  <c r="AJ1" i="1"/>
  <c r="AI15" i="1" a="1"/>
  <c r="AI15" i="1" s="1"/>
  <c r="AI19" i="1" a="1"/>
  <c r="AI19" i="1" s="1"/>
  <c r="AI5" i="1" a="1"/>
  <c r="AI5" i="1" s="1"/>
  <c r="AI24" i="1" a="1"/>
  <c r="AI24" i="1" s="1"/>
  <c r="AI9" i="1" a="1"/>
  <c r="AI9" i="1" s="1"/>
  <c r="AI10" i="1" a="1"/>
  <c r="AI10" i="1" s="1"/>
  <c r="AH27" i="1"/>
  <c r="BI17" i="2"/>
  <c r="BI16" i="2" s="1"/>
  <c r="AG27" i="1"/>
  <c r="BP11" i="2"/>
  <c r="BP10" i="2" s="1"/>
  <c r="BR11" i="2" s="1"/>
  <c r="BR10" i="2" s="1"/>
  <c r="BQ11" i="2"/>
  <c r="BQ10" i="2" s="1"/>
  <c r="AH6" i="1"/>
  <c r="AH7" i="1" s="1"/>
  <c r="BO11" i="3"/>
  <c r="BO10" i="3" s="1"/>
  <c r="BP11" i="3" s="1"/>
  <c r="BP10" i="3" s="1"/>
  <c r="BN15" i="3"/>
  <c r="BN14" i="3" s="1"/>
  <c r="BL15" i="3"/>
  <c r="BL14" i="3" s="1"/>
  <c r="BK17" i="3"/>
  <c r="BK16" i="3" s="1"/>
  <c r="BL17" i="3"/>
  <c r="BL16" i="3" s="1"/>
  <c r="BN13" i="2"/>
  <c r="BN12" i="2" s="1"/>
  <c r="BT9" i="2"/>
  <c r="BT8" i="2" s="1"/>
  <c r="BO13" i="2"/>
  <c r="BO12" i="2" s="1"/>
  <c r="AH16" i="1"/>
  <c r="AH17" i="1" s="1"/>
  <c r="BM15" i="2"/>
  <c r="BM14" i="2" s="1"/>
  <c r="AG12" i="1"/>
  <c r="AH36" i="1"/>
  <c r="AH37" i="1" s="1"/>
  <c r="BN12" i="3"/>
  <c r="BV9" i="3"/>
  <c r="BV8" i="3" s="1"/>
  <c r="AH11" i="1"/>
  <c r="AJ30" i="1" l="1" a="1"/>
  <c r="AJ30" i="1" s="1"/>
  <c r="AJ25" i="1" a="1"/>
  <c r="AJ25" i="1" s="1"/>
  <c r="AJ4" i="1" a="1"/>
  <c r="AJ4" i="1" s="1"/>
  <c r="AJ9" i="1" a="1"/>
  <c r="AJ9" i="1" s="1"/>
  <c r="AJ29" i="1" a="1"/>
  <c r="AJ29" i="1" s="1"/>
  <c r="AJ31" i="1" s="1"/>
  <c r="AJ20" i="1" a="1"/>
  <c r="AJ20" i="1" s="1"/>
  <c r="AJ19" i="1" a="1"/>
  <c r="AJ19" i="1" s="1"/>
  <c r="AJ21" i="1" s="1"/>
  <c r="AK1" i="1"/>
  <c r="AJ34" i="1" a="1"/>
  <c r="AJ34" i="1" s="1"/>
  <c r="AJ5" i="1" a="1"/>
  <c r="AJ5" i="1" s="1"/>
  <c r="AJ10" i="1" a="1"/>
  <c r="AJ10" i="1" s="1"/>
  <c r="AJ35" i="1" a="1"/>
  <c r="AJ35" i="1" s="1"/>
  <c r="AJ15" i="1" a="1"/>
  <c r="AJ15" i="1" s="1"/>
  <c r="AJ24" i="1" a="1"/>
  <c r="AJ24" i="1" s="1"/>
  <c r="AJ26" i="1" s="1"/>
  <c r="AJ27" i="1" s="1"/>
  <c r="AJ14" i="1" a="1"/>
  <c r="AJ14" i="1" s="1"/>
  <c r="BQ11" i="3"/>
  <c r="BQ10" i="3" s="1"/>
  <c r="BU9" i="2"/>
  <c r="BU8" i="2" s="1"/>
  <c r="BW9" i="2" s="1"/>
  <c r="BW8" i="2" s="1"/>
  <c r="BJ17" i="2"/>
  <c r="BJ16" i="2" s="1"/>
  <c r="BV9" i="2"/>
  <c r="BV8" i="2" s="1"/>
  <c r="BK17" i="2"/>
  <c r="BK16" i="2" s="1"/>
  <c r="BQ13" i="2"/>
  <c r="BQ12" i="2" s="1"/>
  <c r="AH22" i="1"/>
  <c r="AI11" i="1"/>
  <c r="AI12" i="1" s="1"/>
  <c r="BP13" i="3"/>
  <c r="BP12" i="3" s="1"/>
  <c r="BO13" i="3"/>
  <c r="BO12" i="3" s="1"/>
  <c r="AI16" i="1"/>
  <c r="BS11" i="2"/>
  <c r="BS10" i="2" s="1"/>
  <c r="BU11" i="2" s="1"/>
  <c r="BU10" i="2" s="1"/>
  <c r="BP13" i="2"/>
  <c r="BP12" i="2" s="1"/>
  <c r="BR13" i="2" s="1"/>
  <c r="BR12" i="2" s="1"/>
  <c r="AI26" i="1"/>
  <c r="BM17" i="3"/>
  <c r="BM16" i="3" s="1"/>
  <c r="BN17" i="3" s="1"/>
  <c r="BN16" i="3" s="1"/>
  <c r="BO15" i="2"/>
  <c r="BO14" i="2" s="1"/>
  <c r="BP15" i="2" s="1"/>
  <c r="BP14" i="2" s="1"/>
  <c r="BR11" i="3"/>
  <c r="BR10" i="3" s="1"/>
  <c r="BT11" i="2"/>
  <c r="BT10" i="2" s="1"/>
  <c r="AI32" i="1"/>
  <c r="AH12" i="1"/>
  <c r="BO15" i="3"/>
  <c r="BO14" i="3" s="1"/>
  <c r="BP15" i="3" s="1"/>
  <c r="BP14" i="3" s="1"/>
  <c r="AI21" i="1"/>
  <c r="AI22" i="1" s="1"/>
  <c r="BN15" i="2"/>
  <c r="BN14" i="2" s="1"/>
  <c r="BO17" i="3" l="1"/>
  <c r="BO16" i="3" s="1"/>
  <c r="BQ17" i="3" s="1"/>
  <c r="AJ32" i="1"/>
  <c r="BQ13" i="3"/>
  <c r="BQ12" i="3" s="1"/>
  <c r="BS13" i="3" s="1"/>
  <c r="BS12" i="3" s="1"/>
  <c r="BW11" i="2"/>
  <c r="BW10" i="2" s="1"/>
  <c r="AK29" i="1" a="1"/>
  <c r="AK29" i="1" s="1"/>
  <c r="AK31" i="1" s="1"/>
  <c r="AK25" i="1" a="1"/>
  <c r="AK25" i="1" s="1"/>
  <c r="AK24" i="1" a="1"/>
  <c r="AK24" i="1" s="1"/>
  <c r="AK26" i="1" s="1"/>
  <c r="AK35" i="1" a="1"/>
  <c r="AK35" i="1" s="1"/>
  <c r="AK15" i="1" a="1"/>
  <c r="AK15" i="1" s="1"/>
  <c r="AK9" i="1" a="1"/>
  <c r="AK9" i="1" s="1"/>
  <c r="AK14" i="1" a="1"/>
  <c r="AK14" i="1" s="1"/>
  <c r="AK16" i="1" s="1"/>
  <c r="AK5" i="1" a="1"/>
  <c r="AK5" i="1" s="1"/>
  <c r="AK30" i="1" a="1"/>
  <c r="AK30" i="1" s="1"/>
  <c r="AK19" i="1" a="1"/>
  <c r="AK19" i="1" s="1"/>
  <c r="AK10" i="1" a="1"/>
  <c r="AK10" i="1" s="1"/>
  <c r="AL1" i="1"/>
  <c r="AK34" i="1" a="1"/>
  <c r="AK34" i="1" s="1"/>
  <c r="AK36" i="1" s="1"/>
  <c r="AK4" i="1" a="1"/>
  <c r="AK4" i="1" s="1"/>
  <c r="AK6" i="1" s="1"/>
  <c r="AK7" i="1" s="1"/>
  <c r="AK20" i="1" a="1"/>
  <c r="AK20" i="1" s="1"/>
  <c r="AJ11" i="1"/>
  <c r="AJ12" i="1" s="1"/>
  <c r="BS13" i="2"/>
  <c r="BS12" i="2" s="1"/>
  <c r="AI17" i="1"/>
  <c r="BT11" i="3"/>
  <c r="BT10" i="3" s="1"/>
  <c r="BQ15" i="3"/>
  <c r="AJ36" i="1"/>
  <c r="AJ37" i="1" s="1"/>
  <c r="BP17" i="3"/>
  <c r="BP16" i="3" s="1"/>
  <c r="AI27" i="1"/>
  <c r="BL17" i="2"/>
  <c r="BL16" i="2" s="1"/>
  <c r="AJ6" i="1"/>
  <c r="AJ7" i="1" s="1"/>
  <c r="BV11" i="2"/>
  <c r="BV10" i="2" s="1"/>
  <c r="BQ15" i="2"/>
  <c r="BQ14" i="2" s="1"/>
  <c r="BR13" i="3"/>
  <c r="BR12" i="3" s="1"/>
  <c r="AJ16" i="1"/>
  <c r="AJ17" i="1" s="1"/>
  <c r="BS11" i="3"/>
  <c r="BS10" i="3" s="1"/>
  <c r="BU11" i="3" s="1"/>
  <c r="BU10" i="3" s="1"/>
  <c r="AJ22" i="1" l="1"/>
  <c r="BR15" i="2"/>
  <c r="BR14" i="2" s="1"/>
  <c r="BT15" i="2" s="1"/>
  <c r="BT14" i="2" s="1"/>
  <c r="AK32" i="1"/>
  <c r="AL25" i="1" a="1"/>
  <c r="AL25" i="1" s="1"/>
  <c r="AL24" i="1" a="1"/>
  <c r="AL24" i="1" s="1"/>
  <c r="AL26" i="1" s="1"/>
  <c r="AL27" i="1" s="1"/>
  <c r="AL35" i="1" a="1"/>
  <c r="AL35" i="1" s="1"/>
  <c r="AL9" i="1" a="1"/>
  <c r="AL9" i="1" s="1"/>
  <c r="AL10" i="1" a="1"/>
  <c r="AL10" i="1" s="1"/>
  <c r="AL34" i="1" a="1"/>
  <c r="AL34" i="1" s="1"/>
  <c r="AL36" i="1" s="1"/>
  <c r="AL37" i="1" s="1"/>
  <c r="AL30" i="1" a="1"/>
  <c r="AL30" i="1" s="1"/>
  <c r="AL4" i="1" a="1"/>
  <c r="AL4" i="1" s="1"/>
  <c r="AL15" i="1" a="1"/>
  <c r="AL15" i="1" s="1"/>
  <c r="AL14" i="1" a="1"/>
  <c r="AL14" i="1" s="1"/>
  <c r="AL16" i="1" s="1"/>
  <c r="AL5" i="1" a="1"/>
  <c r="AL5" i="1" s="1"/>
  <c r="AL20" i="1" a="1"/>
  <c r="AL20" i="1" s="1"/>
  <c r="AL19" i="1" a="1"/>
  <c r="AL19" i="1" s="1"/>
  <c r="AL21" i="1" s="1"/>
  <c r="AL22" i="1" s="1"/>
  <c r="AM1" i="1"/>
  <c r="AL29" i="1" a="1"/>
  <c r="AL29" i="1" s="1"/>
  <c r="AL31" i="1" s="1"/>
  <c r="AK21" i="1"/>
  <c r="AK22" i="1" s="1"/>
  <c r="BM17" i="2"/>
  <c r="BM16" i="2" s="1"/>
  <c r="BT13" i="2"/>
  <c r="BT12" i="2" s="1"/>
  <c r="AK17" i="1"/>
  <c r="BN17" i="2"/>
  <c r="BN16" i="2" s="1"/>
  <c r="AK27" i="1"/>
  <c r="BV11" i="3"/>
  <c r="BV10" i="3" s="1"/>
  <c r="BW11" i="3" s="1"/>
  <c r="BW10" i="3" s="1"/>
  <c r="BT13" i="3"/>
  <c r="BT12" i="3" s="1"/>
  <c r="AK37" i="1"/>
  <c r="AK11" i="1"/>
  <c r="AK12" i="1" s="1"/>
  <c r="BQ14" i="3"/>
  <c r="BS15" i="2"/>
  <c r="BS14" i="2" s="1"/>
  <c r="AL32" i="1" l="1"/>
  <c r="BR15" i="3"/>
  <c r="BR14" i="3" s="1"/>
  <c r="AL11" i="1"/>
  <c r="AM35" i="1" a="1"/>
  <c r="AM35" i="1" s="1"/>
  <c r="AM20" i="1" a="1"/>
  <c r="AM20" i="1" s="1"/>
  <c r="AM19" i="1" a="1"/>
  <c r="AM19" i="1" s="1"/>
  <c r="AM21" i="1" s="1"/>
  <c r="AM22" i="1" s="1"/>
  <c r="AM10" i="1" a="1"/>
  <c r="AM10" i="1" s="1"/>
  <c r="AM24" i="1" a="1"/>
  <c r="AM24" i="1" s="1"/>
  <c r="AM25" i="1" a="1"/>
  <c r="AM25" i="1" s="1"/>
  <c r="AN1" i="1"/>
  <c r="AM5" i="1" a="1"/>
  <c r="AM5" i="1" s="1"/>
  <c r="AM9" i="1" a="1"/>
  <c r="AM9" i="1" s="1"/>
  <c r="AM34" i="1" a="1"/>
  <c r="AM34" i="1" s="1"/>
  <c r="AM14" i="1" a="1"/>
  <c r="AM14" i="1" s="1"/>
  <c r="AM16" i="1" s="1"/>
  <c r="AM15" i="1" a="1"/>
  <c r="AM15" i="1" s="1"/>
  <c r="AM4" i="1" a="1"/>
  <c r="AM4" i="1" s="1"/>
  <c r="AM6" i="1" s="1"/>
  <c r="AM30" i="1" a="1"/>
  <c r="AM30" i="1" s="1"/>
  <c r="AM29" i="1" a="1"/>
  <c r="AM29" i="1" s="1"/>
  <c r="AM31" i="1" s="1"/>
  <c r="BU13" i="2"/>
  <c r="BU12" i="2" s="1"/>
  <c r="BV13" i="2" s="1"/>
  <c r="BV12" i="2" s="1"/>
  <c r="BU15" i="2"/>
  <c r="BU14" i="2" s="1"/>
  <c r="AL17" i="1"/>
  <c r="BW13" i="3"/>
  <c r="BW12" i="3" s="1"/>
  <c r="AL6" i="1"/>
  <c r="AL7" i="1" s="1"/>
  <c r="BQ16" i="3"/>
  <c r="BO17" i="2"/>
  <c r="BO16" i="2" s="1"/>
  <c r="BP17" i="2" s="1"/>
  <c r="BP16" i="2" s="1"/>
  <c r="BU13" i="3"/>
  <c r="BU12" i="3" s="1"/>
  <c r="BV13" i="3"/>
  <c r="BV12" i="3" s="1"/>
  <c r="BT15" i="3" l="1"/>
  <c r="BT14" i="3" s="1"/>
  <c r="AN20" i="1" a="1"/>
  <c r="AN20" i="1" s="1"/>
  <c r="AN19" i="1" a="1"/>
  <c r="AN19" i="1" s="1"/>
  <c r="AN21" i="1" s="1"/>
  <c r="AN24" i="1" a="1"/>
  <c r="AN24" i="1" s="1"/>
  <c r="AN15" i="1" a="1"/>
  <c r="AN15" i="1" s="1"/>
  <c r="AN14" i="1" a="1"/>
  <c r="AN14" i="1" s="1"/>
  <c r="AN16" i="1" s="1"/>
  <c r="AN10" i="1" a="1"/>
  <c r="AN10" i="1" s="1"/>
  <c r="AN9" i="1" a="1"/>
  <c r="AN9" i="1" s="1"/>
  <c r="AN11" i="1" s="1"/>
  <c r="AN5" i="1" a="1"/>
  <c r="AN5" i="1" s="1"/>
  <c r="AN4" i="1" a="1"/>
  <c r="AN4" i="1" s="1"/>
  <c r="AN6" i="1" s="1"/>
  <c r="AN7" i="1" s="1"/>
  <c r="AN29" i="1" a="1"/>
  <c r="AN29" i="1" s="1"/>
  <c r="AN31" i="1" s="1"/>
  <c r="AN25" i="1" a="1"/>
  <c r="AN25" i="1" s="1"/>
  <c r="AN34" i="1" a="1"/>
  <c r="AN34" i="1" s="1"/>
  <c r="AN36" i="1" s="1"/>
  <c r="AN37" i="1" s="1"/>
  <c r="AO1" i="1"/>
  <c r="AN35" i="1" a="1"/>
  <c r="AN35" i="1" s="1"/>
  <c r="AN30" i="1" a="1"/>
  <c r="AN30" i="1" s="1"/>
  <c r="BQ17" i="2"/>
  <c r="BQ16" i="2" s="1"/>
  <c r="BW13" i="2"/>
  <c r="BW12" i="2" s="1"/>
  <c r="BR17" i="3"/>
  <c r="BR16" i="3" s="1"/>
  <c r="BS17" i="3"/>
  <c r="BS16" i="3" s="1"/>
  <c r="AL12" i="1"/>
  <c r="BU15" i="3"/>
  <c r="BU14" i="3" s="1"/>
  <c r="AM36" i="1"/>
  <c r="AM37" i="1" s="1"/>
  <c r="AM11" i="1"/>
  <c r="AM12" i="1" s="1"/>
  <c r="BR17" i="2"/>
  <c r="BR16" i="2" s="1"/>
  <c r="AM26" i="1"/>
  <c r="AM27" i="1" s="1"/>
  <c r="AM32" i="1"/>
  <c r="AM7" i="1"/>
  <c r="BS15" i="3"/>
  <c r="BS14" i="3" s="1"/>
  <c r="BV15" i="2"/>
  <c r="BV14" i="2" s="1"/>
  <c r="BW15" i="2" s="1"/>
  <c r="BW14" i="2" s="1"/>
  <c r="AN22" i="1" l="1"/>
  <c r="AO30" i="1" a="1"/>
  <c r="AO30" i="1" s="1"/>
  <c r="AO35" i="1" a="1"/>
  <c r="AO35" i="1" s="1"/>
  <c r="AO34" i="1" a="1"/>
  <c r="AO34" i="1" s="1"/>
  <c r="AO36" i="1" s="1"/>
  <c r="AO29" i="1" a="1"/>
  <c r="AO29" i="1" s="1"/>
  <c r="AO31" i="1" s="1"/>
  <c r="AO24" i="1" a="1"/>
  <c r="AO24" i="1" s="1"/>
  <c r="AO26" i="1" s="1"/>
  <c r="AO15" i="1" a="1"/>
  <c r="AO15" i="1" s="1"/>
  <c r="AO14" i="1" a="1"/>
  <c r="AO14" i="1" s="1"/>
  <c r="AO16" i="1" s="1"/>
  <c r="AO10" i="1" a="1"/>
  <c r="AO10" i="1" s="1"/>
  <c r="AO9" i="1" a="1"/>
  <c r="AO9" i="1" s="1"/>
  <c r="AO11" i="1" s="1"/>
  <c r="AO5" i="1" a="1"/>
  <c r="AO5" i="1" s="1"/>
  <c r="AO4" i="1" a="1"/>
  <c r="AO4" i="1" s="1"/>
  <c r="AO6" i="1" s="1"/>
  <c r="AO7" i="1" s="1"/>
  <c r="AO19" i="1" a="1"/>
  <c r="AO19" i="1" s="1"/>
  <c r="AO21" i="1" s="1"/>
  <c r="AO22" i="1" s="1"/>
  <c r="AP1" i="1"/>
  <c r="AO25" i="1" a="1"/>
  <c r="AO25" i="1" s="1"/>
  <c r="AO20" i="1" a="1"/>
  <c r="AO20" i="1" s="1"/>
  <c r="BT17" i="3"/>
  <c r="BT16" i="3" s="1"/>
  <c r="AN12" i="1"/>
  <c r="AN17" i="1"/>
  <c r="AN26" i="1"/>
  <c r="AN27" i="1" s="1"/>
  <c r="AM17" i="1"/>
  <c r="BS17" i="2"/>
  <c r="BS16" i="2" s="1"/>
  <c r="BV15" i="3"/>
  <c r="BV14" i="3" s="1"/>
  <c r="BW15" i="3" s="1"/>
  <c r="BW14" i="3" s="1"/>
  <c r="AO12" i="1" l="1"/>
  <c r="AO27" i="1"/>
  <c r="AO32" i="1"/>
  <c r="AO17" i="1"/>
  <c r="BT17" i="2"/>
  <c r="BT16" i="2" s="1"/>
  <c r="BV17" i="2" s="1"/>
  <c r="BV16" i="2" s="1"/>
  <c r="AO37" i="1"/>
  <c r="AN32" i="1"/>
  <c r="BU17" i="3"/>
  <c r="BU16" i="3" s="1"/>
  <c r="AP34" i="1" a="1"/>
  <c r="AP34" i="1" s="1"/>
  <c r="AP36" i="1" s="1"/>
  <c r="AP25" i="1" a="1"/>
  <c r="AP25" i="1" s="1"/>
  <c r="AP24" i="1" a="1"/>
  <c r="AP24" i="1" s="1"/>
  <c r="AP26" i="1" s="1"/>
  <c r="AP10" i="1" a="1"/>
  <c r="AP10" i="1" s="1"/>
  <c r="AP5" i="1" a="1"/>
  <c r="AP5" i="1" s="1"/>
  <c r="AP19" i="1" a="1"/>
  <c r="AP19" i="1" s="1"/>
  <c r="AP29" i="1" a="1"/>
  <c r="AP29" i="1" s="1"/>
  <c r="AP35" i="1" a="1"/>
  <c r="AP35" i="1" s="1"/>
  <c r="AP4" i="1" a="1"/>
  <c r="AP4" i="1" s="1"/>
  <c r="AQ1" i="1"/>
  <c r="AP30" i="1" a="1"/>
  <c r="AP30" i="1" s="1"/>
  <c r="AP14" i="1" a="1"/>
  <c r="AP14" i="1" s="1"/>
  <c r="AP9" i="1" a="1"/>
  <c r="AP9" i="1" s="1"/>
  <c r="AP15" i="1" a="1"/>
  <c r="AP15" i="1" s="1"/>
  <c r="AP20" i="1" a="1"/>
  <c r="AP20" i="1" s="1"/>
  <c r="BU17" i="2"/>
  <c r="BU16" i="2" s="1"/>
  <c r="AP11" i="1" l="1"/>
  <c r="AP16" i="1"/>
  <c r="AP17" i="1" s="1"/>
  <c r="BV17" i="3"/>
  <c r="BV16" i="3" s="1"/>
  <c r="BW17" i="3" s="1"/>
  <c r="BW16" i="3" s="1"/>
  <c r="AP6" i="1"/>
  <c r="AP7" i="1" s="1"/>
  <c r="AP31" i="1"/>
  <c r="AP32" i="1" s="1"/>
  <c r="BW17" i="2"/>
  <c r="BW16" i="2" s="1"/>
  <c r="AQ34" i="1" a="1"/>
  <c r="AQ34" i="1" s="1"/>
  <c r="AQ30" i="1" a="1"/>
  <c r="AQ30" i="1" s="1"/>
  <c r="AQ29" i="1" a="1"/>
  <c r="AQ29" i="1" s="1"/>
  <c r="AQ31" i="1" s="1"/>
  <c r="AQ32" i="1" s="1"/>
  <c r="AQ24" i="1" a="1"/>
  <c r="AQ24" i="1" s="1"/>
  <c r="AQ26" i="1" s="1"/>
  <c r="AQ20" i="1" a="1"/>
  <c r="AQ20" i="1" s="1"/>
  <c r="AQ35" i="1" a="1"/>
  <c r="AQ35" i="1" s="1"/>
  <c r="AQ19" i="1" a="1"/>
  <c r="AQ19" i="1" s="1"/>
  <c r="AQ21" i="1" s="1"/>
  <c r="AQ22" i="1" s="1"/>
  <c r="AQ5" i="1" a="1"/>
  <c r="AQ5" i="1" s="1"/>
  <c r="AQ25" i="1" a="1"/>
  <c r="AQ25" i="1" s="1"/>
  <c r="AQ10" i="1" a="1"/>
  <c r="AQ10" i="1" s="1"/>
  <c r="AQ9" i="1" a="1"/>
  <c r="AQ9" i="1" s="1"/>
  <c r="AQ11" i="1" s="1"/>
  <c r="AQ15" i="1" a="1"/>
  <c r="AQ15" i="1" s="1"/>
  <c r="AQ14" i="1" a="1"/>
  <c r="AQ14" i="1" s="1"/>
  <c r="AQ16" i="1" s="1"/>
  <c r="AQ17" i="1" s="1"/>
  <c r="AQ4" i="1" a="1"/>
  <c r="AQ4" i="1" s="1"/>
  <c r="AQ6" i="1" s="1"/>
  <c r="AQ7" i="1" s="1"/>
  <c r="AR1" i="1"/>
  <c r="AP21" i="1"/>
  <c r="AP22" i="1" s="1"/>
  <c r="AQ27" i="1" l="1"/>
  <c r="AR30" i="1" a="1"/>
  <c r="AR30" i="1" s="1"/>
  <c r="AR34" i="1" a="1"/>
  <c r="AR34" i="1" s="1"/>
  <c r="AR35" i="1" a="1"/>
  <c r="AR35" i="1" s="1"/>
  <c r="AR25" i="1" a="1"/>
  <c r="AR25" i="1" s="1"/>
  <c r="AR24" i="1" a="1"/>
  <c r="AR24" i="1" s="1"/>
  <c r="AR26" i="1" s="1"/>
  <c r="AR29" i="1" a="1"/>
  <c r="AR29" i="1" s="1"/>
  <c r="AR31" i="1" s="1"/>
  <c r="AR32" i="1" s="1"/>
  <c r="AR15" i="1" a="1"/>
  <c r="AR15" i="1" s="1"/>
  <c r="AR14" i="1" a="1"/>
  <c r="AR14" i="1" s="1"/>
  <c r="AR16" i="1" s="1"/>
  <c r="AS1" i="1"/>
  <c r="AR20" i="1" a="1"/>
  <c r="AR20" i="1" s="1"/>
  <c r="AR9" i="1" a="1"/>
  <c r="AR9" i="1" s="1"/>
  <c r="AR19" i="1" a="1"/>
  <c r="AR19" i="1" s="1"/>
  <c r="AR21" i="1" s="1"/>
  <c r="AR22" i="1" s="1"/>
  <c r="AR10" i="1" a="1"/>
  <c r="AR10" i="1" s="1"/>
  <c r="AR5" i="1" a="1"/>
  <c r="AR5" i="1" s="1"/>
  <c r="AR4" i="1" a="1"/>
  <c r="AR4" i="1" s="1"/>
  <c r="AP27" i="1"/>
  <c r="AQ36" i="1"/>
  <c r="AQ37" i="1" s="1"/>
  <c r="AP37" i="1"/>
  <c r="AP12" i="1"/>
  <c r="AQ12" i="1"/>
  <c r="AS35" i="1" l="1" a="1"/>
  <c r="AS35" i="1" s="1"/>
  <c r="AS29" i="1" a="1"/>
  <c r="AS29" i="1" s="1"/>
  <c r="AS25" i="1" a="1"/>
  <c r="AS25" i="1" s="1"/>
  <c r="AS24" i="1" a="1"/>
  <c r="AS24" i="1" s="1"/>
  <c r="AS26" i="1" s="1"/>
  <c r="AS30" i="1" a="1"/>
  <c r="AS30" i="1" s="1"/>
  <c r="AS34" i="1" a="1"/>
  <c r="AS34" i="1" s="1"/>
  <c r="AS36" i="1" s="1"/>
  <c r="AS14" i="1" a="1"/>
  <c r="AS14" i="1" s="1"/>
  <c r="AS4" i="1" a="1"/>
  <c r="AS4" i="1" s="1"/>
  <c r="AS20" i="1" a="1"/>
  <c r="AS20" i="1" s="1"/>
  <c r="AS10" i="1" a="1"/>
  <c r="AS10" i="1" s="1"/>
  <c r="AS15" i="1" a="1"/>
  <c r="AS15" i="1" s="1"/>
  <c r="AS5" i="1" a="1"/>
  <c r="AS5" i="1" s="1"/>
  <c r="AS19" i="1" a="1"/>
  <c r="AS19" i="1" s="1"/>
  <c r="AS21" i="1" s="1"/>
  <c r="AT1" i="1"/>
  <c r="AS9" i="1" a="1"/>
  <c r="AS9" i="1" s="1"/>
  <c r="AS11" i="1" s="1"/>
  <c r="AR6" i="1"/>
  <c r="AR7" i="1" s="1"/>
  <c r="AR11" i="1"/>
  <c r="AR36" i="1"/>
  <c r="AR37" i="1" s="1"/>
  <c r="AR17" i="1"/>
  <c r="AR27" i="1"/>
  <c r="AT35" i="1" l="1" a="1"/>
  <c r="AT35" i="1" s="1"/>
  <c r="AT25" i="1" a="1"/>
  <c r="AT25" i="1" s="1"/>
  <c r="AT24" i="1" a="1"/>
  <c r="AT24" i="1" s="1"/>
  <c r="AT26" i="1" s="1"/>
  <c r="AT34" i="1" a="1"/>
  <c r="AT34" i="1" s="1"/>
  <c r="AT36" i="1" s="1"/>
  <c r="AT20" i="1" a="1"/>
  <c r="AT20" i="1" s="1"/>
  <c r="AT29" i="1" a="1"/>
  <c r="AT29" i="1" s="1"/>
  <c r="AT30" i="1" a="1"/>
  <c r="AT30" i="1" s="1"/>
  <c r="AT9" i="1" a="1"/>
  <c r="AT9" i="1" s="1"/>
  <c r="AT19" i="1" a="1"/>
  <c r="AT19" i="1" s="1"/>
  <c r="AT21" i="1" s="1"/>
  <c r="AT15" i="1" a="1"/>
  <c r="AT15" i="1" s="1"/>
  <c r="AU1" i="1"/>
  <c r="AT5" i="1" a="1"/>
  <c r="AT5" i="1" s="1"/>
  <c r="AT14" i="1" a="1"/>
  <c r="AT14" i="1" s="1"/>
  <c r="AT16" i="1" s="1"/>
  <c r="AT10" i="1" a="1"/>
  <c r="AT10" i="1" s="1"/>
  <c r="AT4" i="1" a="1"/>
  <c r="AT4" i="1" s="1"/>
  <c r="AT6" i="1" s="1"/>
  <c r="AT7" i="1" s="1"/>
  <c r="AS6" i="1"/>
  <c r="AS7" i="1" s="1"/>
  <c r="AS31" i="1"/>
  <c r="AS32" i="1" s="1"/>
  <c r="AS12" i="1"/>
  <c r="AS16" i="1"/>
  <c r="AS17" i="1" s="1"/>
  <c r="AS27" i="1"/>
  <c r="AR12" i="1"/>
  <c r="AU35" i="1" l="1" a="1"/>
  <c r="AU35" i="1" s="1"/>
  <c r="AU30" i="1" a="1"/>
  <c r="AU30" i="1" s="1"/>
  <c r="AU34" i="1" a="1"/>
  <c r="AU34" i="1" s="1"/>
  <c r="AU36" i="1" s="1"/>
  <c r="AU37" i="1" s="1"/>
  <c r="AU29" i="1" a="1"/>
  <c r="AU29" i="1" s="1"/>
  <c r="AU31" i="1" s="1"/>
  <c r="AU25" i="1" a="1"/>
  <c r="AU25" i="1" s="1"/>
  <c r="AU19" i="1" a="1"/>
  <c r="AU19" i="1" s="1"/>
  <c r="AU15" i="1" a="1"/>
  <c r="AU15" i="1" s="1"/>
  <c r="AU9" i="1" a="1"/>
  <c r="AU9" i="1" s="1"/>
  <c r="AU20" i="1" a="1"/>
  <c r="AU20" i="1" s="1"/>
  <c r="AU24" i="1" a="1"/>
  <c r="AU24" i="1" s="1"/>
  <c r="AU26" i="1" s="1"/>
  <c r="AU14" i="1" a="1"/>
  <c r="AU14" i="1" s="1"/>
  <c r="AU16" i="1" s="1"/>
  <c r="AU5" i="1" a="1"/>
  <c r="AU5" i="1" s="1"/>
  <c r="AU10" i="1" a="1"/>
  <c r="AU10" i="1" s="1"/>
  <c r="AV1" i="1"/>
  <c r="AU4" i="1" a="1"/>
  <c r="AU4" i="1" s="1"/>
  <c r="AU6" i="1" s="1"/>
  <c r="AU7" i="1" s="1"/>
  <c r="AT17" i="1"/>
  <c r="AT27" i="1"/>
  <c r="AT11" i="1"/>
  <c r="AT12" i="1" s="1"/>
  <c r="AT22" i="1"/>
  <c r="AT31" i="1"/>
  <c r="AT32" i="1" s="1"/>
  <c r="AT37" i="1"/>
  <c r="AS37" i="1"/>
  <c r="AS22" i="1"/>
  <c r="AV35" i="1" l="1" a="1"/>
  <c r="AV35" i="1" s="1"/>
  <c r="AV34" i="1" a="1"/>
  <c r="AV34" i="1" s="1"/>
  <c r="AV36" i="1" s="1"/>
  <c r="AV29" i="1" a="1"/>
  <c r="AV29" i="1" s="1"/>
  <c r="AV25" i="1" a="1"/>
  <c r="AV25" i="1" s="1"/>
  <c r="AV19" i="1" a="1"/>
  <c r="AV19" i="1" s="1"/>
  <c r="AV15" i="1" a="1"/>
  <c r="AV15" i="1" s="1"/>
  <c r="AV14" i="1" a="1"/>
  <c r="AV14" i="1" s="1"/>
  <c r="AV16" i="1" s="1"/>
  <c r="AV30" i="1" a="1"/>
  <c r="AV30" i="1" s="1"/>
  <c r="AV20" i="1" a="1"/>
  <c r="AV20" i="1" s="1"/>
  <c r="AV10" i="1" a="1"/>
  <c r="AV10" i="1" s="1"/>
  <c r="AV9" i="1" a="1"/>
  <c r="AV9" i="1" s="1"/>
  <c r="AV11" i="1" s="1"/>
  <c r="AV12" i="1" s="1"/>
  <c r="AV5" i="1" a="1"/>
  <c r="AV5" i="1" s="1"/>
  <c r="AV4" i="1" a="1"/>
  <c r="AV4" i="1" s="1"/>
  <c r="AV6" i="1" s="1"/>
  <c r="AV7" i="1" s="1"/>
  <c r="AW1" i="1"/>
  <c r="AV24" i="1" a="1"/>
  <c r="AV24" i="1" s="1"/>
  <c r="AV26" i="1" s="1"/>
  <c r="AU11" i="1"/>
  <c r="AU12" i="1" s="1"/>
  <c r="AU32" i="1"/>
  <c r="AU21" i="1"/>
  <c r="AU22" i="1" s="1"/>
  <c r="AV31" i="1" l="1"/>
  <c r="AV32" i="1" s="1"/>
  <c r="AV21" i="1"/>
  <c r="AV22" i="1" s="1"/>
  <c r="AW30" i="1" a="1"/>
  <c r="AW30" i="1" s="1"/>
  <c r="AW35" i="1" a="1"/>
  <c r="AW35" i="1" s="1"/>
  <c r="AW15" i="1" a="1"/>
  <c r="AW15" i="1" s="1"/>
  <c r="AW14" i="1" a="1"/>
  <c r="AW14" i="1" s="1"/>
  <c r="AW16" i="1" s="1"/>
  <c r="AW20" i="1" a="1"/>
  <c r="AW20" i="1" s="1"/>
  <c r="AW10" i="1" a="1"/>
  <c r="AW10" i="1" s="1"/>
  <c r="AW9" i="1" a="1"/>
  <c r="AW9" i="1" s="1"/>
  <c r="AW11" i="1" s="1"/>
  <c r="AW5" i="1" a="1"/>
  <c r="AW5" i="1" s="1"/>
  <c r="AW4" i="1" a="1"/>
  <c r="AW4" i="1" s="1"/>
  <c r="AW6" i="1" s="1"/>
  <c r="AW7" i="1" s="1"/>
  <c r="AX1" i="1"/>
  <c r="AW34" i="1" a="1"/>
  <c r="AW34" i="1" s="1"/>
  <c r="AW36" i="1" s="1"/>
  <c r="AW24" i="1" a="1"/>
  <c r="AW24" i="1" s="1"/>
  <c r="AW25" i="1" a="1"/>
  <c r="AW25" i="1" s="1"/>
  <c r="AW29" i="1" a="1"/>
  <c r="AW29" i="1" s="1"/>
  <c r="AW19" i="1" a="1"/>
  <c r="AW19" i="1" s="1"/>
  <c r="AV17" i="1"/>
  <c r="AV37" i="1"/>
  <c r="AU17" i="1"/>
  <c r="AU27" i="1"/>
  <c r="AX34" i="1" l="1" a="1"/>
  <c r="AX34" i="1" s="1"/>
  <c r="AX24" i="1" a="1"/>
  <c r="AX24" i="1" s="1"/>
  <c r="AX30" i="1" a="1"/>
  <c r="AX30" i="1" s="1"/>
  <c r="AX9" i="1" a="1"/>
  <c r="AX9" i="1" s="1"/>
  <c r="AY1" i="1"/>
  <c r="AX35" i="1" a="1"/>
  <c r="AX35" i="1" s="1"/>
  <c r="AX10" i="1" a="1"/>
  <c r="AX10" i="1" s="1"/>
  <c r="AX19" i="1" a="1"/>
  <c r="AX19" i="1" s="1"/>
  <c r="AX4" i="1" a="1"/>
  <c r="AX4" i="1" s="1"/>
  <c r="AX25" i="1" a="1"/>
  <c r="AX25" i="1" s="1"/>
  <c r="AX5" i="1" a="1"/>
  <c r="AX5" i="1" s="1"/>
  <c r="AX15" i="1" a="1"/>
  <c r="AX15" i="1" s="1"/>
  <c r="AX14" i="1" a="1"/>
  <c r="AX14" i="1" s="1"/>
  <c r="AX16" i="1" s="1"/>
  <c r="AX20" i="1" a="1"/>
  <c r="AX20" i="1" s="1"/>
  <c r="AX29" i="1" a="1"/>
  <c r="AX29" i="1" s="1"/>
  <c r="AX31" i="1" s="1"/>
  <c r="AW37" i="1"/>
  <c r="AW17" i="1"/>
  <c r="AW21" i="1"/>
  <c r="AW22" i="1" s="1"/>
  <c r="AV27" i="1"/>
  <c r="AW26" i="1"/>
  <c r="AW27" i="1" s="1"/>
  <c r="AW12" i="1"/>
  <c r="AW31" i="1"/>
  <c r="AW32" i="1" s="1"/>
  <c r="AX6" i="1" l="1"/>
  <c r="AX7" i="1" s="1"/>
  <c r="AX11" i="1"/>
  <c r="AX12" i="1" s="1"/>
  <c r="AX26" i="1"/>
  <c r="AX32" i="1"/>
  <c r="AX21" i="1"/>
  <c r="AX22" i="1" s="1"/>
  <c r="AY34" i="1" a="1"/>
  <c r="AY34" i="1" s="1"/>
  <c r="AY29" i="1" a="1"/>
  <c r="AY29" i="1" s="1"/>
  <c r="AY20" i="1" a="1"/>
  <c r="AY20" i="1" s="1"/>
  <c r="AY25" i="1" a="1"/>
  <c r="AY25" i="1" s="1"/>
  <c r="AY24" i="1" a="1"/>
  <c r="AY24" i="1" s="1"/>
  <c r="AY30" i="1" a="1"/>
  <c r="AY30" i="1" s="1"/>
  <c r="AY35" i="1" a="1"/>
  <c r="AY35" i="1" s="1"/>
  <c r="AY10" i="1" a="1"/>
  <c r="AY10" i="1" s="1"/>
  <c r="AY19" i="1" a="1"/>
  <c r="AY19" i="1" s="1"/>
  <c r="AY21" i="1" s="1"/>
  <c r="AY15" i="1" a="1"/>
  <c r="AY15" i="1" s="1"/>
  <c r="AY14" i="1" a="1"/>
  <c r="AY14" i="1" s="1"/>
  <c r="AY9" i="1" a="1"/>
  <c r="AY9" i="1" s="1"/>
  <c r="AY5" i="1" a="1"/>
  <c r="AY5" i="1" s="1"/>
  <c r="AY4" i="1" a="1"/>
  <c r="AY4" i="1" s="1"/>
  <c r="AY6" i="1" s="1"/>
  <c r="AY7" i="1" s="1"/>
  <c r="AZ1" i="1"/>
  <c r="AX36" i="1"/>
  <c r="AX37" i="1" s="1"/>
  <c r="AY26" i="1" l="1"/>
  <c r="AY27" i="1" s="1"/>
  <c r="AY31" i="1"/>
  <c r="AY32" i="1" s="1"/>
  <c r="AZ30" i="1" a="1"/>
  <c r="AZ30" i="1" s="1"/>
  <c r="AZ24" i="1" a="1"/>
  <c r="AZ24" i="1" s="1"/>
  <c r="AZ29" i="1" a="1"/>
  <c r="AZ29" i="1" s="1"/>
  <c r="AZ31" i="1" s="1"/>
  <c r="AZ35" i="1" a="1"/>
  <c r="AZ35" i="1" s="1"/>
  <c r="AZ10" i="1" a="1"/>
  <c r="AZ10" i="1" s="1"/>
  <c r="AZ34" i="1" a="1"/>
  <c r="AZ34" i="1" s="1"/>
  <c r="AZ36" i="1" s="1"/>
  <c r="AZ37" i="1" s="1"/>
  <c r="AZ5" i="1" a="1"/>
  <c r="AZ5" i="1" s="1"/>
  <c r="AZ19" i="1" a="1"/>
  <c r="AZ19" i="1" s="1"/>
  <c r="AZ21" i="1" s="1"/>
  <c r="AZ25" i="1" a="1"/>
  <c r="AZ25" i="1" s="1"/>
  <c r="AZ15" i="1" a="1"/>
  <c r="AZ15" i="1" s="1"/>
  <c r="AZ14" i="1" a="1"/>
  <c r="AZ14" i="1" s="1"/>
  <c r="AZ16" i="1" s="1"/>
  <c r="BA1" i="1"/>
  <c r="AZ9" i="1" a="1"/>
  <c r="AZ9" i="1" s="1"/>
  <c r="AZ11" i="1" s="1"/>
  <c r="AZ20" i="1" a="1"/>
  <c r="AZ20" i="1" s="1"/>
  <c r="AZ4" i="1" a="1"/>
  <c r="AZ4" i="1" s="1"/>
  <c r="AX27" i="1"/>
  <c r="AY11" i="1"/>
  <c r="AY12" i="1" s="1"/>
  <c r="AY36" i="1"/>
  <c r="AY37" i="1" s="1"/>
  <c r="AY16" i="1"/>
  <c r="AY17" i="1" s="1"/>
  <c r="AX17" i="1"/>
  <c r="AZ22" i="1" l="1"/>
  <c r="BA30" i="1" a="1"/>
  <c r="BA30" i="1" s="1"/>
  <c r="BA29" i="1" a="1"/>
  <c r="BA29" i="1" s="1"/>
  <c r="BA31" i="1" s="1"/>
  <c r="BA25" i="1" a="1"/>
  <c r="BA25" i="1" s="1"/>
  <c r="BA24" i="1" a="1"/>
  <c r="BA24" i="1" s="1"/>
  <c r="BA35" i="1" a="1"/>
  <c r="BA35" i="1" s="1"/>
  <c r="BA19" i="1" a="1"/>
  <c r="BA19" i="1" s="1"/>
  <c r="BA5" i="1" a="1"/>
  <c r="BA5" i="1" s="1"/>
  <c r="BA4" i="1" a="1"/>
  <c r="BA4" i="1" s="1"/>
  <c r="BA14" i="1" a="1"/>
  <c r="BA14" i="1" s="1"/>
  <c r="BA15" i="1" a="1"/>
  <c r="BA15" i="1" s="1"/>
  <c r="BA34" i="1" a="1"/>
  <c r="BA34" i="1" s="1"/>
  <c r="BA36" i="1" s="1"/>
  <c r="BA37" i="1" s="1"/>
  <c r="BA20" i="1" a="1"/>
  <c r="BA20" i="1" s="1"/>
  <c r="BB1" i="1"/>
  <c r="BA9" i="1" a="1"/>
  <c r="BA9" i="1" s="1"/>
  <c r="BA10" i="1" a="1"/>
  <c r="BA10" i="1" s="1"/>
  <c r="AZ26" i="1"/>
  <c r="AZ27" i="1" s="1"/>
  <c r="AZ17" i="1"/>
  <c r="AZ6" i="1"/>
  <c r="AZ7" i="1" s="1"/>
  <c r="AZ12" i="1"/>
  <c r="AZ32" i="1"/>
  <c r="AY22" i="1"/>
  <c r="BB25" i="1" l="1" a="1"/>
  <c r="BB25" i="1" s="1"/>
  <c r="BB24" i="1" a="1"/>
  <c r="BB24" i="1" s="1"/>
  <c r="BB26" i="1" s="1"/>
  <c r="BB34" i="1" a="1"/>
  <c r="BB34" i="1" s="1"/>
  <c r="BB29" i="1" a="1"/>
  <c r="BB29" i="1" s="1"/>
  <c r="BB35" i="1" a="1"/>
  <c r="BB35" i="1" s="1"/>
  <c r="BB4" i="1" a="1"/>
  <c r="BB4" i="1" s="1"/>
  <c r="BC1" i="1"/>
  <c r="BB20" i="1" a="1"/>
  <c r="BB20" i="1" s="1"/>
  <c r="BB19" i="1" a="1"/>
  <c r="BB19" i="1" s="1"/>
  <c r="BB21" i="1" s="1"/>
  <c r="BB5" i="1" a="1"/>
  <c r="BB5" i="1" s="1"/>
  <c r="BB14" i="1" a="1"/>
  <c r="BB14" i="1" s="1"/>
  <c r="BB9" i="1" a="1"/>
  <c r="BB9" i="1" s="1"/>
  <c r="BB30" i="1" a="1"/>
  <c r="BB30" i="1" s="1"/>
  <c r="BB10" i="1" a="1"/>
  <c r="BB10" i="1" s="1"/>
  <c r="BB15" i="1" a="1"/>
  <c r="BB15" i="1" s="1"/>
  <c r="BA16" i="1"/>
  <c r="BA17" i="1" s="1"/>
  <c r="BA21" i="1"/>
  <c r="BA26" i="1"/>
  <c r="BA27" i="1" s="1"/>
  <c r="BA11" i="1"/>
  <c r="BA6" i="1"/>
  <c r="BA7" i="1" s="1"/>
  <c r="BA32" i="1"/>
  <c r="BB16" i="1" l="1"/>
  <c r="BB6" i="1"/>
  <c r="BB7" i="1" s="1"/>
  <c r="BB36" i="1"/>
  <c r="BB11" i="1"/>
  <c r="BB12" i="1" s="1"/>
  <c r="BB27" i="1"/>
  <c r="BB22" i="1"/>
  <c r="BC34" i="1" a="1"/>
  <c r="BC34" i="1" s="1"/>
  <c r="BC35" i="1" a="1"/>
  <c r="BC35" i="1" s="1"/>
  <c r="BC19" i="1" a="1"/>
  <c r="BC19" i="1" s="1"/>
  <c r="BC4" i="1" a="1"/>
  <c r="BC4" i="1" s="1"/>
  <c r="BC6" i="1" s="1"/>
  <c r="BC7" i="1" s="1"/>
  <c r="BC14" i="1" a="1"/>
  <c r="BC14" i="1" s="1"/>
  <c r="BC16" i="1" s="1"/>
  <c r="BC20" i="1" a="1"/>
  <c r="BC20" i="1" s="1"/>
  <c r="BC10" i="1" a="1"/>
  <c r="BC10" i="1" s="1"/>
  <c r="BC9" i="1" a="1"/>
  <c r="BC9" i="1" s="1"/>
  <c r="BC11" i="1" s="1"/>
  <c r="BC12" i="1" s="1"/>
  <c r="BD1" i="1"/>
  <c r="BC29" i="1" a="1"/>
  <c r="BC29" i="1" s="1"/>
  <c r="BC31" i="1" s="1"/>
  <c r="BC32" i="1" s="1"/>
  <c r="BC15" i="1" a="1"/>
  <c r="BC15" i="1" s="1"/>
  <c r="BC5" i="1" a="1"/>
  <c r="BC5" i="1" s="1"/>
  <c r="BC24" i="1" a="1"/>
  <c r="BC24" i="1" s="1"/>
  <c r="BC26" i="1" s="1"/>
  <c r="BC30" i="1" a="1"/>
  <c r="BC30" i="1" s="1"/>
  <c r="BC25" i="1" a="1"/>
  <c r="BC25" i="1" s="1"/>
  <c r="BB31" i="1"/>
  <c r="BB32" i="1" s="1"/>
  <c r="BA12" i="1"/>
  <c r="BA22" i="1"/>
  <c r="BD35" i="1" l="1" a="1"/>
  <c r="BD35" i="1" s="1"/>
  <c r="BD34" i="1" a="1"/>
  <c r="BD34" i="1" s="1"/>
  <c r="BD36" i="1" s="1"/>
  <c r="BD30" i="1" a="1"/>
  <c r="BD30" i="1" s="1"/>
  <c r="BD19" i="1" a="1"/>
  <c r="BD19" i="1" s="1"/>
  <c r="BD15" i="1" a="1"/>
  <c r="BD15" i="1" s="1"/>
  <c r="BD14" i="1" a="1"/>
  <c r="BD14" i="1" s="1"/>
  <c r="BD16" i="1" s="1"/>
  <c r="BD10" i="1" a="1"/>
  <c r="BD10" i="1" s="1"/>
  <c r="BD9" i="1" a="1"/>
  <c r="BD9" i="1" s="1"/>
  <c r="BD11" i="1" s="1"/>
  <c r="BD5" i="1" a="1"/>
  <c r="BD5" i="1" s="1"/>
  <c r="BD4" i="1" a="1"/>
  <c r="BD4" i="1" s="1"/>
  <c r="BD6" i="1" s="1"/>
  <c r="BD7" i="1" s="1"/>
  <c r="BD20" i="1" a="1"/>
  <c r="BD20" i="1" s="1"/>
  <c r="BD24" i="1" a="1"/>
  <c r="BD24" i="1" s="1"/>
  <c r="BD26" i="1" s="1"/>
  <c r="BD25" i="1" a="1"/>
  <c r="BD25" i="1" s="1"/>
  <c r="BD29" i="1" a="1"/>
  <c r="BD29" i="1" s="1"/>
  <c r="BD31" i="1" s="1"/>
  <c r="BD32" i="1" s="1"/>
  <c r="BE1" i="1"/>
  <c r="BC17" i="1"/>
  <c r="BB37" i="1"/>
  <c r="BC21" i="1"/>
  <c r="BC22" i="1" s="1"/>
  <c r="BC36" i="1"/>
  <c r="BC37" i="1" s="1"/>
  <c r="BB17" i="1"/>
  <c r="BD12" i="1" l="1"/>
  <c r="BE30" i="1" a="1"/>
  <c r="BE30" i="1" s="1"/>
  <c r="BE35" i="1" a="1"/>
  <c r="BE35" i="1" s="1"/>
  <c r="BE15" i="1" a="1"/>
  <c r="BE15" i="1" s="1"/>
  <c r="BE14" i="1" a="1"/>
  <c r="BE14" i="1" s="1"/>
  <c r="BE16" i="1" s="1"/>
  <c r="BE10" i="1" a="1"/>
  <c r="BE10" i="1" s="1"/>
  <c r="BE9" i="1" a="1"/>
  <c r="BE9" i="1" s="1"/>
  <c r="BE11" i="1" s="1"/>
  <c r="BE5" i="1" a="1"/>
  <c r="BE5" i="1" s="1"/>
  <c r="BE4" i="1" a="1"/>
  <c r="BE4" i="1" s="1"/>
  <c r="BE6" i="1" s="1"/>
  <c r="BE7" i="1" s="1"/>
  <c r="BE20" i="1" a="1"/>
  <c r="BE20" i="1" s="1"/>
  <c r="BE24" i="1" a="1"/>
  <c r="BE24" i="1" s="1"/>
  <c r="BE25" i="1" a="1"/>
  <c r="BE25" i="1" s="1"/>
  <c r="BE29" i="1" a="1"/>
  <c r="BE29" i="1" s="1"/>
  <c r="BE31" i="1" s="1"/>
  <c r="BF1" i="1"/>
  <c r="BE19" i="1" a="1"/>
  <c r="BE19" i="1" s="1"/>
  <c r="BE21" i="1" s="1"/>
  <c r="BE22" i="1" s="1"/>
  <c r="BE34" i="1" a="1"/>
  <c r="BE34" i="1" s="1"/>
  <c r="BD21" i="1"/>
  <c r="BD22" i="1" s="1"/>
  <c r="BD37" i="1"/>
  <c r="BD17" i="1"/>
  <c r="BC27" i="1"/>
  <c r="BE12" i="1" l="1"/>
  <c r="BF35" i="1" a="1"/>
  <c r="BF35" i="1" s="1"/>
  <c r="BF34" i="1" a="1"/>
  <c r="BF34" i="1" s="1"/>
  <c r="BF36" i="1" s="1"/>
  <c r="BF30" i="1" a="1"/>
  <c r="BF30" i="1" s="1"/>
  <c r="BF20" i="1" a="1"/>
  <c r="BF20" i="1" s="1"/>
  <c r="BF25" i="1" a="1"/>
  <c r="BF25" i="1" s="1"/>
  <c r="BF24" i="1" a="1"/>
  <c r="BF24" i="1" s="1"/>
  <c r="BF26" i="1" s="1"/>
  <c r="BF9" i="1" a="1"/>
  <c r="BF9" i="1" s="1"/>
  <c r="BF4" i="1" a="1"/>
  <c r="BF4" i="1" s="1"/>
  <c r="BF29" i="1" a="1"/>
  <c r="BF29" i="1" s="1"/>
  <c r="BF31" i="1" s="1"/>
  <c r="BF32" i="1" s="1"/>
  <c r="BF10" i="1" a="1"/>
  <c r="BF10" i="1" s="1"/>
  <c r="BF19" i="1" a="1"/>
  <c r="BF19" i="1" s="1"/>
  <c r="BF21" i="1" s="1"/>
  <c r="BG1" i="1"/>
  <c r="BF14" i="1" a="1"/>
  <c r="BF14" i="1" s="1"/>
  <c r="BF5" i="1" a="1"/>
  <c r="BF5" i="1" s="1"/>
  <c r="BF15" i="1" a="1"/>
  <c r="BF15" i="1" s="1"/>
  <c r="BE26" i="1"/>
  <c r="BE27" i="1" s="1"/>
  <c r="BE17" i="1"/>
  <c r="BE32" i="1"/>
  <c r="BE36" i="1"/>
  <c r="BE37" i="1" s="1"/>
  <c r="BD27" i="1"/>
  <c r="BF16" i="1" l="1"/>
  <c r="BF27" i="1"/>
  <c r="BF11" i="1"/>
  <c r="BF37" i="1"/>
  <c r="BG20" i="1" a="1"/>
  <c r="BG20" i="1" s="1"/>
  <c r="BG24" i="1" a="1"/>
  <c r="BG24" i="1" s="1"/>
  <c r="BG25" i="1" a="1"/>
  <c r="BG25" i="1" s="1"/>
  <c r="BG29" i="1" a="1"/>
  <c r="BG29" i="1" s="1"/>
  <c r="BG15" i="1" a="1"/>
  <c r="BG15" i="1" s="1"/>
  <c r="BG9" i="1" a="1"/>
  <c r="BG9" i="1" s="1"/>
  <c r="BG30" i="1" a="1"/>
  <c r="BG30" i="1" s="1"/>
  <c r="BG14" i="1" a="1"/>
  <c r="BG14" i="1" s="1"/>
  <c r="BG16" i="1" s="1"/>
  <c r="BG10" i="1" a="1"/>
  <c r="BG10" i="1" s="1"/>
  <c r="BG4" i="1" a="1"/>
  <c r="BG4" i="1" s="1"/>
  <c r="BG6" i="1" s="1"/>
  <c r="BG7" i="1" s="1"/>
  <c r="BG35" i="1" a="1"/>
  <c r="BG35" i="1" s="1"/>
  <c r="BH1" i="1"/>
  <c r="BG19" i="1" a="1"/>
  <c r="BG19" i="1" s="1"/>
  <c r="BG5" i="1" a="1"/>
  <c r="BG5" i="1" s="1"/>
  <c r="BG34" i="1" a="1"/>
  <c r="BG34" i="1" s="1"/>
  <c r="BF6" i="1"/>
  <c r="BF7" i="1" s="1"/>
  <c r="BG11" i="1" l="1"/>
  <c r="BG12" i="1" s="1"/>
  <c r="BF12" i="1"/>
  <c r="BG17" i="1"/>
  <c r="BG31" i="1"/>
  <c r="BG26" i="1"/>
  <c r="BG21" i="1"/>
  <c r="BG22" i="1" s="1"/>
  <c r="BF17" i="1"/>
  <c r="BG36" i="1"/>
  <c r="BG37" i="1" s="1"/>
  <c r="BH34" i="1" a="1"/>
  <c r="BH34" i="1" s="1"/>
  <c r="BH36" i="1" s="1"/>
  <c r="BH25" i="1" a="1"/>
  <c r="BH25" i="1" s="1"/>
  <c r="BH29" i="1" a="1"/>
  <c r="BH29" i="1" s="1"/>
  <c r="BH9" i="1" a="1"/>
  <c r="BH9" i="1" s="1"/>
  <c r="BH10" i="1" a="1"/>
  <c r="BH10" i="1" s="1"/>
  <c r="BH5" i="1" a="1"/>
  <c r="BH5" i="1" s="1"/>
  <c r="BH30" i="1" a="1"/>
  <c r="BH30" i="1" s="1"/>
  <c r="BH4" i="1" a="1"/>
  <c r="BH4" i="1" s="1"/>
  <c r="BH6" i="1" s="1"/>
  <c r="BH7" i="1" s="1"/>
  <c r="BH24" i="1" a="1"/>
  <c r="BH24" i="1" s="1"/>
  <c r="BH19" i="1" a="1"/>
  <c r="BH19" i="1" s="1"/>
  <c r="BI1" i="1"/>
  <c r="BH35" i="1" a="1"/>
  <c r="BH35" i="1" s="1"/>
  <c r="BH20" i="1" a="1"/>
  <c r="BH20" i="1" s="1"/>
  <c r="BH15" i="1" a="1"/>
  <c r="BH15" i="1" s="1"/>
  <c r="BH14" i="1" a="1"/>
  <c r="BH14" i="1" s="1"/>
  <c r="BH16" i="1" s="1"/>
  <c r="BF22" i="1"/>
  <c r="BH31" i="1" l="1"/>
  <c r="BH37" i="1"/>
  <c r="BI30" i="1" a="1"/>
  <c r="BI30" i="1" s="1"/>
  <c r="BI29" i="1" a="1"/>
  <c r="BI29" i="1" s="1"/>
  <c r="BI31" i="1" s="1"/>
  <c r="BI25" i="1" a="1"/>
  <c r="BI25" i="1" s="1"/>
  <c r="BI24" i="1" a="1"/>
  <c r="BI24" i="1" s="1"/>
  <c r="BI26" i="1" s="1"/>
  <c r="BI10" i="1" a="1"/>
  <c r="BI10" i="1" s="1"/>
  <c r="BI5" i="1" a="1"/>
  <c r="BI5" i="1" s="1"/>
  <c r="BI19" i="1" a="1"/>
  <c r="BI19" i="1" s="1"/>
  <c r="BI4" i="1" a="1"/>
  <c r="BI4" i="1" s="1"/>
  <c r="BI6" i="1" s="1"/>
  <c r="BI7" i="1" s="1"/>
  <c r="BI35" i="1" a="1"/>
  <c r="BI35" i="1" s="1"/>
  <c r="BI20" i="1" a="1"/>
  <c r="BI20" i="1" s="1"/>
  <c r="BI34" i="1" a="1"/>
  <c r="BI34" i="1" s="1"/>
  <c r="BI36" i="1" s="1"/>
  <c r="BI37" i="1" s="1"/>
  <c r="BJ1" i="1"/>
  <c r="BI9" i="1" a="1"/>
  <c r="BI9" i="1" s="1"/>
  <c r="BI11" i="1" s="1"/>
  <c r="BI12" i="1" s="1"/>
  <c r="BI14" i="1" a="1"/>
  <c r="BI14" i="1" s="1"/>
  <c r="BI16" i="1" s="1"/>
  <c r="BI17" i="1" s="1"/>
  <c r="BI15" i="1" a="1"/>
  <c r="BI15" i="1" s="1"/>
  <c r="BG27" i="1"/>
  <c r="BG32" i="1"/>
  <c r="BH21" i="1"/>
  <c r="BH22" i="1" s="1"/>
  <c r="BH11" i="1"/>
  <c r="BH12" i="1" s="1"/>
  <c r="BH17" i="1"/>
  <c r="BH26" i="1"/>
  <c r="BH27" i="1" s="1"/>
  <c r="BJ30" i="1" l="1" a="1"/>
  <c r="BJ30" i="1" s="1"/>
  <c r="BJ29" i="1" a="1"/>
  <c r="BJ29" i="1" s="1"/>
  <c r="BJ31" i="1" s="1"/>
  <c r="BJ25" i="1" a="1"/>
  <c r="BJ25" i="1" s="1"/>
  <c r="BJ24" i="1" a="1"/>
  <c r="BJ24" i="1" s="1"/>
  <c r="BJ26" i="1" s="1"/>
  <c r="BJ34" i="1" a="1"/>
  <c r="BJ34" i="1" s="1"/>
  <c r="BJ35" i="1" a="1"/>
  <c r="BJ35" i="1" s="1"/>
  <c r="BJ10" i="1" a="1"/>
  <c r="BJ10" i="1" s="1"/>
  <c r="BJ5" i="1" a="1"/>
  <c r="BJ5" i="1" s="1"/>
  <c r="BJ19" i="1" a="1"/>
  <c r="BJ19" i="1" s="1"/>
  <c r="BK1" i="1"/>
  <c r="BJ14" i="1" a="1"/>
  <c r="BJ14" i="1" s="1"/>
  <c r="BJ9" i="1" a="1"/>
  <c r="BJ9" i="1" s="1"/>
  <c r="BJ11" i="1" s="1"/>
  <c r="BJ4" i="1" a="1"/>
  <c r="BJ4" i="1" s="1"/>
  <c r="BJ6" i="1" s="1"/>
  <c r="BJ7" i="1" s="1"/>
  <c r="BJ20" i="1" a="1"/>
  <c r="BJ20" i="1" s="1"/>
  <c r="BJ15" i="1" a="1"/>
  <c r="BJ15" i="1" s="1"/>
  <c r="BI21" i="1"/>
  <c r="BI22" i="1" s="1"/>
  <c r="BI32" i="1"/>
  <c r="BH32" i="1"/>
  <c r="BJ16" i="1" l="1"/>
  <c r="BJ17" i="1" s="1"/>
  <c r="BJ21" i="1"/>
  <c r="BJ22" i="1" s="1"/>
  <c r="BJ36" i="1"/>
  <c r="BJ37" i="1" s="1"/>
  <c r="BJ32" i="1"/>
  <c r="BJ12" i="1"/>
  <c r="BK25" i="1" a="1"/>
  <c r="BK25" i="1" s="1"/>
  <c r="BK29" i="1" a="1"/>
  <c r="BK29" i="1" s="1"/>
  <c r="BK34" i="1" a="1"/>
  <c r="BK34" i="1" s="1"/>
  <c r="BK35" i="1" a="1"/>
  <c r="BK35" i="1" s="1"/>
  <c r="BK30" i="1" a="1"/>
  <c r="BK30" i="1" s="1"/>
  <c r="BK24" i="1" a="1"/>
  <c r="BK24" i="1" s="1"/>
  <c r="BK26" i="1" s="1"/>
  <c r="BK19" i="1" a="1"/>
  <c r="BK19" i="1" s="1"/>
  <c r="BK15" i="1" a="1"/>
  <c r="BK15" i="1" s="1"/>
  <c r="BK14" i="1" a="1"/>
  <c r="BK14" i="1" s="1"/>
  <c r="BK16" i="1" s="1"/>
  <c r="BK20" i="1" a="1"/>
  <c r="BK20" i="1" s="1"/>
  <c r="BK10" i="1" a="1"/>
  <c r="BK10" i="1" s="1"/>
  <c r="BL1" i="1"/>
  <c r="BK9" i="1" a="1"/>
  <c r="BK9" i="1" s="1"/>
  <c r="BK5" i="1" a="1"/>
  <c r="BK5" i="1" s="1"/>
  <c r="BK4" i="1" a="1"/>
  <c r="BK4" i="1" s="1"/>
  <c r="BK6" i="1" s="1"/>
  <c r="BK7" i="1" s="1"/>
  <c r="BJ27" i="1"/>
  <c r="BI27" i="1"/>
  <c r="BK21" i="1" l="1"/>
  <c r="BK22" i="1" s="1"/>
  <c r="BK27" i="1"/>
  <c r="BK31" i="1"/>
  <c r="BK32" i="1" s="1"/>
  <c r="BK11" i="1"/>
  <c r="BK12" i="1" s="1"/>
  <c r="BK17" i="1"/>
  <c r="BK36" i="1"/>
  <c r="BK37" i="1" s="1"/>
  <c r="BL35" i="1" a="1"/>
  <c r="BL35" i="1" s="1"/>
  <c r="BL34" i="1" a="1"/>
  <c r="BL34" i="1" s="1"/>
  <c r="BL29" i="1" a="1"/>
  <c r="BL29" i="1" s="1"/>
  <c r="BL30" i="1" a="1"/>
  <c r="BL30" i="1" s="1"/>
  <c r="BL24" i="1" a="1"/>
  <c r="BL24" i="1" s="1"/>
  <c r="BL26" i="1" s="1"/>
  <c r="BL19" i="1" a="1"/>
  <c r="BL19" i="1" s="1"/>
  <c r="BL21" i="1" s="1"/>
  <c r="BL15" i="1" a="1"/>
  <c r="BL15" i="1" s="1"/>
  <c r="BL14" i="1" a="1"/>
  <c r="BL14" i="1" s="1"/>
  <c r="BL16" i="1" s="1"/>
  <c r="BL10" i="1" a="1"/>
  <c r="BL10" i="1" s="1"/>
  <c r="BL9" i="1" a="1"/>
  <c r="BL9" i="1" s="1"/>
  <c r="BL11" i="1" s="1"/>
  <c r="BL12" i="1" s="1"/>
  <c r="BL5" i="1" a="1"/>
  <c r="BL5" i="1" s="1"/>
  <c r="BL4" i="1" a="1"/>
  <c r="BL4" i="1" s="1"/>
  <c r="BL6" i="1" s="1"/>
  <c r="BL7" i="1" s="1"/>
  <c r="BM1" i="1"/>
  <c r="BL20" i="1" a="1"/>
  <c r="BL20" i="1" s="1"/>
  <c r="BL25" i="1" a="1"/>
  <c r="BL25" i="1" s="1"/>
  <c r="BL22" i="1" l="1"/>
  <c r="BM30" i="1" a="1"/>
  <c r="BM30" i="1" s="1"/>
  <c r="BM35" i="1" a="1"/>
  <c r="BM35" i="1" s="1"/>
  <c r="BM34" i="1" a="1"/>
  <c r="BM34" i="1" s="1"/>
  <c r="BM36" i="1" s="1"/>
  <c r="BM15" i="1" a="1"/>
  <c r="BM15" i="1" s="1"/>
  <c r="BM14" i="1" a="1"/>
  <c r="BM14" i="1" s="1"/>
  <c r="BM16" i="1" s="1"/>
  <c r="BM10" i="1" a="1"/>
  <c r="BM10" i="1" s="1"/>
  <c r="BM9" i="1" a="1"/>
  <c r="BM9" i="1" s="1"/>
  <c r="BM11" i="1" s="1"/>
  <c r="BM5" i="1" a="1"/>
  <c r="BM5" i="1" s="1"/>
  <c r="BM4" i="1" a="1"/>
  <c r="BM4" i="1" s="1"/>
  <c r="BM6" i="1" s="1"/>
  <c r="BM7" i="1" s="1"/>
  <c r="BM19" i="1" a="1"/>
  <c r="BM19" i="1" s="1"/>
  <c r="BM21" i="1" s="1"/>
  <c r="BM22" i="1" s="1"/>
  <c r="BN1" i="1"/>
  <c r="BM20" i="1" a="1"/>
  <c r="BM20" i="1" s="1"/>
  <c r="BM24" i="1" a="1"/>
  <c r="BM24" i="1" s="1"/>
  <c r="BM29" i="1" a="1"/>
  <c r="BM29" i="1" s="1"/>
  <c r="BM31" i="1" s="1"/>
  <c r="BM25" i="1" a="1"/>
  <c r="BM25" i="1" s="1"/>
  <c r="BL17" i="1"/>
  <c r="BL31" i="1"/>
  <c r="BL32" i="1" s="1"/>
  <c r="BL27" i="1"/>
  <c r="BL36" i="1"/>
  <c r="BL37" i="1" s="1"/>
  <c r="BM26" i="1" l="1"/>
  <c r="BM27" i="1" s="1"/>
  <c r="BM37" i="1"/>
  <c r="BM12" i="1"/>
  <c r="BM32" i="1"/>
  <c r="BN35" i="1" a="1"/>
  <c r="BN35" i="1" s="1"/>
  <c r="BN20" i="1" a="1"/>
  <c r="BN20" i="1" s="1"/>
  <c r="BN4" i="1" a="1"/>
  <c r="BN4" i="1" s="1"/>
  <c r="BO1" i="1"/>
  <c r="BN29" i="1" a="1"/>
  <c r="BN29" i="1" s="1"/>
  <c r="BN30" i="1" a="1"/>
  <c r="BN30" i="1" s="1"/>
  <c r="BN19" i="1" a="1"/>
  <c r="BN19" i="1" s="1"/>
  <c r="BN21" i="1" s="1"/>
  <c r="BN15" i="1" a="1"/>
  <c r="BN15" i="1" s="1"/>
  <c r="BN5" i="1" a="1"/>
  <c r="BN5" i="1" s="1"/>
  <c r="BN34" i="1" a="1"/>
  <c r="BN34" i="1" s="1"/>
  <c r="BN36" i="1" s="1"/>
  <c r="BN25" i="1" a="1"/>
  <c r="BN25" i="1" s="1"/>
  <c r="BN9" i="1" a="1"/>
  <c r="BN9" i="1" s="1"/>
  <c r="BN11" i="1" s="1"/>
  <c r="BN24" i="1" a="1"/>
  <c r="BN24" i="1" s="1"/>
  <c r="BN14" i="1" a="1"/>
  <c r="BN14" i="1" s="1"/>
  <c r="BN10" i="1" a="1"/>
  <c r="BN10" i="1" s="1"/>
  <c r="BM17" i="1"/>
  <c r="BN6" i="1" l="1"/>
  <c r="BN7" i="1" s="1"/>
  <c r="BO34" i="1" a="1"/>
  <c r="BO34" i="1" s="1"/>
  <c r="BO35" i="1" a="1"/>
  <c r="BO35" i="1" s="1"/>
  <c r="BO20" i="1" a="1"/>
  <c r="BO20" i="1" s="1"/>
  <c r="BO30" i="1" a="1"/>
  <c r="BO30" i="1" s="1"/>
  <c r="BO14" i="1" a="1"/>
  <c r="BO14" i="1" s="1"/>
  <c r="BO25" i="1" a="1"/>
  <c r="BO25" i="1" s="1"/>
  <c r="BO10" i="1" a="1"/>
  <c r="BO10" i="1" s="1"/>
  <c r="BO4" i="1" a="1"/>
  <c r="BO4" i="1" s="1"/>
  <c r="BO6" i="1" s="1"/>
  <c r="BO7" i="1" s="1"/>
  <c r="BO29" i="1" a="1"/>
  <c r="BO29" i="1" s="1"/>
  <c r="BO31" i="1" s="1"/>
  <c r="BO9" i="1" a="1"/>
  <c r="BO9" i="1" s="1"/>
  <c r="BO11" i="1" s="1"/>
  <c r="BO12" i="1" s="1"/>
  <c r="BO15" i="1" a="1"/>
  <c r="BO15" i="1" s="1"/>
  <c r="BP1" i="1"/>
  <c r="BO19" i="1" a="1"/>
  <c r="BO19" i="1" s="1"/>
  <c r="BO21" i="1" s="1"/>
  <c r="BO5" i="1" a="1"/>
  <c r="BO5" i="1" s="1"/>
  <c r="BO24" i="1" a="1"/>
  <c r="BO24" i="1" s="1"/>
  <c r="BN16" i="1"/>
  <c r="BN17" i="1" s="1"/>
  <c r="BN31" i="1"/>
  <c r="BN37" i="1" s="1"/>
  <c r="BN26" i="1"/>
  <c r="BN27" i="1" s="1"/>
  <c r="BO16" i="1" l="1"/>
  <c r="BO17" i="1" s="1"/>
  <c r="BP34" i="1" a="1"/>
  <c r="BP34" i="1" s="1"/>
  <c r="BP36" i="1" s="1"/>
  <c r="BP35" i="1" a="1"/>
  <c r="BP35" i="1" s="1"/>
  <c r="BP24" i="1" a="1"/>
  <c r="BP24" i="1" s="1"/>
  <c r="BP20" i="1" a="1"/>
  <c r="BP20" i="1" s="1"/>
  <c r="BP25" i="1" a="1"/>
  <c r="BP25" i="1" s="1"/>
  <c r="BP30" i="1" a="1"/>
  <c r="BP30" i="1" s="1"/>
  <c r="BP9" i="1" a="1"/>
  <c r="BP9" i="1" s="1"/>
  <c r="BP11" i="1" s="1"/>
  <c r="BP14" i="1" a="1"/>
  <c r="BP14" i="1" s="1"/>
  <c r="BP19" i="1" a="1"/>
  <c r="BP19" i="1" s="1"/>
  <c r="BP21" i="1" s="1"/>
  <c r="BP15" i="1" a="1"/>
  <c r="BP15" i="1" s="1"/>
  <c r="BP5" i="1" a="1"/>
  <c r="BP5" i="1" s="1"/>
  <c r="BP29" i="1" a="1"/>
  <c r="BP29" i="1" s="1"/>
  <c r="BP31" i="1" s="1"/>
  <c r="BQ1" i="1"/>
  <c r="BP10" i="1" a="1"/>
  <c r="BP10" i="1" s="1"/>
  <c r="BP4" i="1" a="1"/>
  <c r="BP4" i="1" s="1"/>
  <c r="BN32" i="1"/>
  <c r="BO26" i="1"/>
  <c r="BO27" i="1" s="1"/>
  <c r="BO36" i="1"/>
  <c r="BO37" i="1" s="1"/>
  <c r="BN22" i="1"/>
  <c r="BN12" i="1"/>
  <c r="BQ35" i="1" l="1" a="1"/>
  <c r="BQ35" i="1" s="1"/>
  <c r="BQ25" i="1" a="1"/>
  <c r="BQ25" i="1" s="1"/>
  <c r="BQ24" i="1" a="1"/>
  <c r="BQ24" i="1" s="1"/>
  <c r="BQ26" i="1" s="1"/>
  <c r="BQ30" i="1" a="1"/>
  <c r="BQ30" i="1" s="1"/>
  <c r="BQ34" i="1" a="1"/>
  <c r="BQ34" i="1" s="1"/>
  <c r="BQ36" i="1" s="1"/>
  <c r="BQ9" i="1" a="1"/>
  <c r="BQ9" i="1" s="1"/>
  <c r="BQ15" i="1" a="1"/>
  <c r="BQ15" i="1" s="1"/>
  <c r="BQ20" i="1" a="1"/>
  <c r="BQ20" i="1" s="1"/>
  <c r="BQ10" i="1" a="1"/>
  <c r="BQ10" i="1" s="1"/>
  <c r="BQ5" i="1" a="1"/>
  <c r="BQ5" i="1" s="1"/>
  <c r="BQ29" i="1" a="1"/>
  <c r="BQ29" i="1" s="1"/>
  <c r="BQ31" i="1" s="1"/>
  <c r="BQ32" i="1" s="1"/>
  <c r="BR1" i="1"/>
  <c r="BQ14" i="1" a="1"/>
  <c r="BQ14" i="1" s="1"/>
  <c r="BQ16" i="1" s="1"/>
  <c r="BQ4" i="1" a="1"/>
  <c r="BQ4" i="1" s="1"/>
  <c r="BQ6" i="1" s="1"/>
  <c r="BQ7" i="1" s="1"/>
  <c r="BQ19" i="1" a="1"/>
  <c r="BQ19" i="1" s="1"/>
  <c r="BQ21" i="1" s="1"/>
  <c r="BQ22" i="1" s="1"/>
  <c r="BP16" i="1"/>
  <c r="BP17" i="1" s="1"/>
  <c r="BP37" i="1"/>
  <c r="BP6" i="1"/>
  <c r="BP7" i="1" s="1"/>
  <c r="BO32" i="1"/>
  <c r="BP26" i="1"/>
  <c r="BP27" i="1" s="1"/>
  <c r="BO22" i="1"/>
  <c r="BQ11" i="1" l="1"/>
  <c r="BQ12" i="1" s="1"/>
  <c r="BP32" i="1"/>
  <c r="BQ27" i="1"/>
  <c r="BR25" i="1" a="1"/>
  <c r="BR25" i="1" s="1"/>
  <c r="BR24" i="1" a="1"/>
  <c r="BR24" i="1" s="1"/>
  <c r="BR26" i="1" s="1"/>
  <c r="BR29" i="1" a="1"/>
  <c r="BR29" i="1" s="1"/>
  <c r="BR30" i="1" a="1"/>
  <c r="BR30" i="1" s="1"/>
  <c r="BR35" i="1" a="1"/>
  <c r="BR35" i="1" s="1"/>
  <c r="BR9" i="1" a="1"/>
  <c r="BR9" i="1" s="1"/>
  <c r="BR20" i="1" a="1"/>
  <c r="BR20" i="1" s="1"/>
  <c r="BR10" i="1" a="1"/>
  <c r="BR10" i="1" s="1"/>
  <c r="BR34" i="1" a="1"/>
  <c r="BR34" i="1" s="1"/>
  <c r="BR36" i="1" s="1"/>
  <c r="BR14" i="1" a="1"/>
  <c r="BR14" i="1" s="1"/>
  <c r="BR16" i="1" s="1"/>
  <c r="BR15" i="1" a="1"/>
  <c r="BR15" i="1" s="1"/>
  <c r="BR5" i="1" a="1"/>
  <c r="BR5" i="1" s="1"/>
  <c r="BR4" i="1" a="1"/>
  <c r="BR4" i="1" s="1"/>
  <c r="BR6" i="1" s="1"/>
  <c r="BR7" i="1" s="1"/>
  <c r="BR19" i="1" a="1"/>
  <c r="BR19" i="1" s="1"/>
  <c r="BS1" i="1"/>
  <c r="BQ37" i="1"/>
  <c r="BQ17" i="1"/>
  <c r="BP22" i="1"/>
  <c r="BP12" i="1"/>
  <c r="BR11" i="1" l="1"/>
  <c r="BR12" i="1" s="1"/>
  <c r="BR17" i="1"/>
  <c r="BS30" i="1" a="1"/>
  <c r="BS30" i="1" s="1"/>
  <c r="BS35" i="1" a="1"/>
  <c r="BS35" i="1" s="1"/>
  <c r="BS24" i="1" a="1"/>
  <c r="BS24" i="1" s="1"/>
  <c r="BS34" i="1" a="1"/>
  <c r="BS34" i="1" s="1"/>
  <c r="BS36" i="1" s="1"/>
  <c r="BS25" i="1" a="1"/>
  <c r="BS25" i="1" s="1"/>
  <c r="BS19" i="1" a="1"/>
  <c r="BS19" i="1" s="1"/>
  <c r="BS20" i="1" a="1"/>
  <c r="BS20" i="1" s="1"/>
  <c r="BS5" i="1" a="1"/>
  <c r="BS5" i="1" s="1"/>
  <c r="BS10" i="1" a="1"/>
  <c r="BS10" i="1" s="1"/>
  <c r="BS9" i="1" a="1"/>
  <c r="BS9" i="1" s="1"/>
  <c r="BS11" i="1" s="1"/>
  <c r="BS12" i="1" s="1"/>
  <c r="BS4" i="1" a="1"/>
  <c r="BS4" i="1" s="1"/>
  <c r="BS6" i="1" s="1"/>
  <c r="BS7" i="1" s="1"/>
  <c r="BT1" i="1"/>
  <c r="BS15" i="1" a="1"/>
  <c r="BS15" i="1" s="1"/>
  <c r="BS14" i="1" a="1"/>
  <c r="BS14" i="1" s="1"/>
  <c r="BS29" i="1" a="1"/>
  <c r="BS29" i="1" s="1"/>
  <c r="BR31" i="1"/>
  <c r="BR32" i="1" s="1"/>
  <c r="BR21" i="1"/>
  <c r="BR22" i="1" s="1"/>
  <c r="BR37" i="1" l="1"/>
  <c r="BT25" i="1" a="1"/>
  <c r="BT25" i="1" s="1"/>
  <c r="BT19" i="1" a="1"/>
  <c r="BT19" i="1" s="1"/>
  <c r="BT15" i="1" a="1"/>
  <c r="BT15" i="1" s="1"/>
  <c r="BT14" i="1" a="1"/>
  <c r="BT14" i="1" s="1"/>
  <c r="BT16" i="1" s="1"/>
  <c r="BT10" i="1" a="1"/>
  <c r="BT10" i="1" s="1"/>
  <c r="BT9" i="1" a="1"/>
  <c r="BT9" i="1" s="1"/>
  <c r="BT11" i="1" s="1"/>
  <c r="BT5" i="1" a="1"/>
  <c r="BT5" i="1" s="1"/>
  <c r="BT4" i="1" a="1"/>
  <c r="BT4" i="1" s="1"/>
  <c r="BT6" i="1" s="1"/>
  <c r="BT7" i="1" s="1"/>
  <c r="BT30" i="1" a="1"/>
  <c r="BT30" i="1" s="1"/>
  <c r="BT24" i="1" a="1"/>
  <c r="BT24" i="1" s="1"/>
  <c r="BT26" i="1" s="1"/>
  <c r="BT34" i="1" a="1"/>
  <c r="BT34" i="1" s="1"/>
  <c r="BT35" i="1" a="1"/>
  <c r="BT35" i="1" s="1"/>
  <c r="BT20" i="1" a="1"/>
  <c r="BT20" i="1" s="1"/>
  <c r="BT29" i="1" a="1"/>
  <c r="BT29" i="1" s="1"/>
  <c r="BT31" i="1" s="1"/>
  <c r="BT32" i="1" s="1"/>
  <c r="BU1" i="1"/>
  <c r="BS31" i="1"/>
  <c r="BR27" i="1"/>
  <c r="BS21" i="1"/>
  <c r="BS26" i="1"/>
  <c r="BS27" i="1" s="1"/>
  <c r="BS16" i="1"/>
  <c r="BS17" i="1" s="1"/>
  <c r="BT36" i="1" l="1"/>
  <c r="BT37" i="1" s="1"/>
  <c r="BT17" i="1"/>
  <c r="BT21" i="1"/>
  <c r="BT22" i="1" s="1"/>
  <c r="BS32" i="1"/>
  <c r="BT27" i="1"/>
  <c r="BT12" i="1"/>
  <c r="BS22" i="1"/>
  <c r="BU30" i="1" a="1"/>
  <c r="BU30" i="1" s="1"/>
  <c r="BU29" i="1" a="1"/>
  <c r="BU29" i="1" s="1"/>
  <c r="BU31" i="1" s="1"/>
  <c r="BU15" i="1" a="1"/>
  <c r="BU15" i="1" s="1"/>
  <c r="BU14" i="1" a="1"/>
  <c r="BU14" i="1" s="1"/>
  <c r="BU16" i="1" s="1"/>
  <c r="BU10" i="1" a="1"/>
  <c r="BU10" i="1" s="1"/>
  <c r="BU9" i="1" a="1"/>
  <c r="BU9" i="1" s="1"/>
  <c r="BU11" i="1" s="1"/>
  <c r="BU5" i="1" a="1"/>
  <c r="BU5" i="1" s="1"/>
  <c r="BU4" i="1" a="1"/>
  <c r="BU4" i="1" s="1"/>
  <c r="BU6" i="1" s="1"/>
  <c r="BU7" i="1" s="1"/>
  <c r="BU24" i="1" a="1"/>
  <c r="BU24" i="1" s="1"/>
  <c r="BU26" i="1" s="1"/>
  <c r="BU34" i="1" a="1"/>
  <c r="BU34" i="1" s="1"/>
  <c r="BU19" i="1" a="1"/>
  <c r="BU19" i="1" s="1"/>
  <c r="BU25" i="1" a="1"/>
  <c r="BU25" i="1" s="1"/>
  <c r="BV1" i="1"/>
  <c r="BU20" i="1" a="1"/>
  <c r="BU20" i="1" s="1"/>
  <c r="BU35" i="1" a="1"/>
  <c r="BU35" i="1" s="1"/>
  <c r="BS37" i="1"/>
  <c r="BU17" i="1" l="1"/>
  <c r="BU12" i="1"/>
  <c r="BU32" i="1"/>
  <c r="BU21" i="1"/>
  <c r="BU22" i="1" s="1"/>
  <c r="BV35" i="1" a="1"/>
  <c r="BV35" i="1" s="1"/>
  <c r="BV34" i="1" a="1"/>
  <c r="BV34" i="1" s="1"/>
  <c r="BV36" i="1" s="1"/>
  <c r="BV29" i="1" a="1"/>
  <c r="BV29" i="1" s="1"/>
  <c r="BV24" i="1" a="1"/>
  <c r="BV24" i="1" s="1"/>
  <c r="BV10" i="1" a="1"/>
  <c r="BV10" i="1" s="1"/>
  <c r="BV19" i="1" a="1"/>
  <c r="BV19" i="1" s="1"/>
  <c r="BV21" i="1" s="1"/>
  <c r="BV25" i="1" a="1"/>
  <c r="BV25" i="1" s="1"/>
  <c r="BV4" i="1" a="1"/>
  <c r="BV4" i="1" s="1"/>
  <c r="BV6" i="1" s="1"/>
  <c r="BV7" i="1" s="1"/>
  <c r="BW1" i="1"/>
  <c r="BV30" i="1" a="1"/>
  <c r="BV30" i="1" s="1"/>
  <c r="BV15" i="1" a="1"/>
  <c r="BV15" i="1" s="1"/>
  <c r="BV9" i="1" a="1"/>
  <c r="BV9" i="1" s="1"/>
  <c r="BV5" i="1" a="1"/>
  <c r="BV5" i="1" s="1"/>
  <c r="BV14" i="1" a="1"/>
  <c r="BV14" i="1" s="1"/>
  <c r="BV20" i="1" a="1"/>
  <c r="BV20" i="1" s="1"/>
  <c r="BU36" i="1"/>
  <c r="BU37" i="1" s="1"/>
  <c r="BV31" i="1" l="1"/>
  <c r="BV26" i="1"/>
  <c r="BV27" i="1" s="1"/>
  <c r="BW35" i="1" a="1"/>
  <c r="BW35" i="1" s="1"/>
  <c r="BW34" i="1" a="1"/>
  <c r="BW34" i="1" s="1"/>
  <c r="BW36" i="1" s="1"/>
  <c r="BW20" i="1" a="1"/>
  <c r="BW20" i="1" s="1"/>
  <c r="BW24" i="1" a="1"/>
  <c r="BW24" i="1" s="1"/>
  <c r="BW29" i="1" a="1"/>
  <c r="BW29" i="1" s="1"/>
  <c r="BW19" i="1" a="1"/>
  <c r="BW19" i="1" s="1"/>
  <c r="BW21" i="1" s="1"/>
  <c r="BW4" i="1" a="1"/>
  <c r="BW4" i="1" s="1"/>
  <c r="BW25" i="1" a="1"/>
  <c r="BW25" i="1" s="1"/>
  <c r="BW10" i="1" a="1"/>
  <c r="BW10" i="1" s="1"/>
  <c r="BW9" i="1" a="1"/>
  <c r="BW9" i="1" s="1"/>
  <c r="BW11" i="1" s="1"/>
  <c r="BW14" i="1" a="1"/>
  <c r="BW14" i="1" s="1"/>
  <c r="BW30" i="1" a="1"/>
  <c r="BW30" i="1" s="1"/>
  <c r="BW15" i="1" a="1"/>
  <c r="BW15" i="1" s="1"/>
  <c r="BW5" i="1" a="1"/>
  <c r="BW5" i="1" s="1"/>
  <c r="BV37" i="1"/>
  <c r="BV16" i="1"/>
  <c r="BV11" i="1"/>
  <c r="BV12" i="1" s="1"/>
  <c r="BU27" i="1"/>
  <c r="BW16" i="1" l="1"/>
  <c r="BW17" i="1" s="1"/>
  <c r="BW22" i="1"/>
  <c r="BW26" i="1"/>
  <c r="BW27" i="1" s="1"/>
  <c r="BV17" i="1"/>
  <c r="BW6" i="1"/>
  <c r="BW7" i="1" s="1"/>
  <c r="BW31" i="1"/>
  <c r="BW32" i="1" s="1"/>
  <c r="BV22" i="1"/>
  <c r="BV32" i="1"/>
  <c r="BW37" i="1" l="1"/>
  <c r="BW12" i="1"/>
</calcChain>
</file>

<file path=xl/sharedStrings.xml><?xml version="1.0" encoding="utf-8"?>
<sst xmlns="http://schemas.openxmlformats.org/spreadsheetml/2006/main" count="63" uniqueCount="30">
  <si>
    <t>Marketing Funnel, Summary</t>
  </si>
  <si>
    <t>Visitors</t>
  </si>
  <si>
    <t xml:space="preserve">  Organic</t>
  </si>
  <si>
    <t xml:space="preserve">  Adwords</t>
  </si>
  <si>
    <t xml:space="preserve">  Visitor Growth, m/m</t>
  </si>
  <si>
    <t>Signups</t>
  </si>
  <si>
    <t xml:space="preserve">  Visitor to Signup Conversion Rate</t>
  </si>
  <si>
    <t>MQLs</t>
  </si>
  <si>
    <t xml:space="preserve">  Signup-to-MQL Conversion Rate</t>
  </si>
  <si>
    <t>SQLs</t>
  </si>
  <si>
    <t xml:space="preserve">  MQL-to-SQL Conversion Rate</t>
  </si>
  <si>
    <t>Opportunities</t>
  </si>
  <si>
    <t xml:space="preserve">  SQL-to-Opp Conversion Rate</t>
  </si>
  <si>
    <t>Trials</t>
  </si>
  <si>
    <t xml:space="preserve">  Opp-to-Trial Conversion Rate</t>
  </si>
  <si>
    <t>New Customers</t>
  </si>
  <si>
    <t xml:space="preserve">  Trial-to-Customer Conversion Rate</t>
  </si>
  <si>
    <t>Organic Traffic</t>
  </si>
  <si>
    <t>AdWords Channel</t>
  </si>
  <si>
    <t xml:space="preserve">      Cost per Visitor</t>
  </si>
  <si>
    <t xml:space="preserve">       Visitor to Signup Conversion Rate</t>
  </si>
  <si>
    <t xml:space="preserve">       Signup-to-MQL Conversion Rate</t>
  </si>
  <si>
    <t xml:space="preserve">       MQL-to-SQL Conversion Rate</t>
  </si>
  <si>
    <t xml:space="preserve">       SQL-to-Opp Conversion Rate</t>
  </si>
  <si>
    <t xml:space="preserve">       Opp-to-Trial Conversion Rate</t>
  </si>
  <si>
    <t xml:space="preserve">      Trial-to-Customer Conversion Rate</t>
  </si>
  <si>
    <t>Enter the URL of your SaaS Financial Model 3.0 here:</t>
  </si>
  <si>
    <t>https://docs.google.com/spreadsheets/d/1nj0LtyG6Q9HhXk-iaj9-3taT9gwWpF8XnxYahpn--to/edit#gid=268326096</t>
  </si>
  <si>
    <t>Enter the AdWords range from your Operating Model here</t>
  </si>
  <si>
    <t>Oper_Model_Advertising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</si>
</sst>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\ yyyy"/>
    <numFmt numFmtId="165" formatCode="_(* #,##0_);_(* \(#,##0\);_(* &quot;-&quot;??_);_(@_)"/>
    <numFmt numFmtId="166" formatCode="0.0%"/>
    <numFmt numFmtId="167" formatCode="&quot;$&quot;#,##0.00"/>
  </numFmts>
  <fonts count="8" x14ac:knownFonts="1">
    <font>
      <sz val="10"/>
      <color rgb="FF000000"/>
      <name val="Arial"/>
    </font>
    <font>
      <b/>
      <sz val="12"/>
      <color rgb="FFFFFFFF"/>
      <name val="Arial"/>
    </font>
    <font>
      <b/>
      <sz val="10"/>
      <color rgb="FFFFFFFF"/>
      <name val="Arial"/>
    </font>
    <font>
      <b/>
      <sz val="10"/>
      <color theme="1"/>
      <name val="Arial"/>
    </font>
    <font>
      <sz val="10"/>
      <color rgb="FF00B050"/>
      <name val="Arial"/>
    </font>
    <font>
      <sz val="10"/>
      <color theme="1"/>
      <name val="Arial"/>
    </font>
    <font>
      <sz val="10"/>
      <color rgb="FF3C78D8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48B888"/>
        <bgColor rgb="FF48B888"/>
      </patternFill>
    </fill>
    <fill>
      <patternFill patternType="solid">
        <fgColor rgb="FFFFD966"/>
        <bgColor rgb="FFFFD966"/>
      </patternFill>
    </fill>
    <fill>
      <patternFill patternType="solid">
        <fgColor rgb="FFDEEAF6"/>
        <bgColor rgb="FFDEEAF6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/>
    <xf numFmtId="164" fontId="2" fillId="2" borderId="0" xfId="0" applyNumberFormat="1" applyFont="1" applyFill="1" applyAlignment="1">
      <alignment horizontal="right"/>
    </xf>
    <xf numFmtId="0" fontId="3" fillId="0" borderId="0" xfId="0" applyFont="1"/>
    <xf numFmtId="165" fontId="4" fillId="0" borderId="0" xfId="0" applyNumberFormat="1" applyFont="1"/>
    <xf numFmtId="0" fontId="5" fillId="0" borderId="0" xfId="0" applyFont="1"/>
    <xf numFmtId="0" fontId="3" fillId="0" borderId="1" xfId="0" applyFont="1" applyBorder="1"/>
    <xf numFmtId="165" fontId="3" fillId="0" borderId="1" xfId="0" applyNumberFormat="1" applyFont="1" applyBorder="1"/>
    <xf numFmtId="166" fontId="5" fillId="0" borderId="0" xfId="0" applyNumberFormat="1" applyFont="1"/>
    <xf numFmtId="0" fontId="3" fillId="3" borderId="1" xfId="0" applyFont="1" applyFill="1" applyBorder="1"/>
    <xf numFmtId="165" fontId="3" fillId="3" borderId="1" xfId="0" applyNumberFormat="1" applyFont="1" applyFill="1" applyBorder="1"/>
    <xf numFmtId="9" fontId="5" fillId="0" borderId="0" xfId="0" applyNumberFormat="1" applyFont="1"/>
    <xf numFmtId="165" fontId="6" fillId="4" borderId="0" xfId="0" applyNumberFormat="1" applyFont="1" applyFill="1"/>
    <xf numFmtId="165" fontId="5" fillId="0" borderId="0" xfId="0" applyNumberFormat="1" applyFont="1"/>
    <xf numFmtId="166" fontId="6" fillId="4" borderId="0" xfId="0" applyNumberFormat="1" applyFont="1" applyFill="1"/>
    <xf numFmtId="167" fontId="5" fillId="0" borderId="0" xfId="0" applyNumberFormat="1" applyFont="1"/>
    <xf numFmtId="167" fontId="6" fillId="4" borderId="0" xfId="0" applyNumberFormat="1" applyFont="1" applyFill="1"/>
    <xf numFmtId="0" fontId="7" fillId="3" borderId="0" xfId="0" applyFont="1" applyFill="1"/>
    <xf numFmtId="0" fontId="5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docs.google.com/spreadsheets/d/1nj0LtyG6Q9HhXk-iaj9-3taT9gwWpF8XnxYahpn--to/ed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W40"/>
  <sheetViews>
    <sheetView showGridLine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4140625" defaultRowHeight="15.75" customHeight="1" x14ac:dyDescent="0.25"/>
  <cols>
    <col min="1" max="1" width="35.88671875" customWidth="1"/>
    <col min="2" max="3" width="2.6640625" customWidth="1"/>
  </cols>
  <sheetData>
    <row r="1" spans="1:75" ht="15.75" customHeight="1" x14ac:dyDescent="0.3">
      <c r="A1" s="1" t="s">
        <v>0</v>
      </c>
      <c r="B1" s="2"/>
      <c r="C1" s="2"/>
      <c r="D1" s="2">
        <v>43101</v>
      </c>
      <c r="E1" s="2">
        <f t="shared" ref="E1:BW1" si="0">EDATE(D1,1)</f>
        <v>43132</v>
      </c>
      <c r="F1" s="2">
        <f t="shared" si="0"/>
        <v>43160</v>
      </c>
      <c r="G1" s="2">
        <f t="shared" si="0"/>
        <v>43191</v>
      </c>
      <c r="H1" s="2">
        <f t="shared" si="0"/>
        <v>43221</v>
      </c>
      <c r="I1" s="2">
        <f t="shared" si="0"/>
        <v>43252</v>
      </c>
      <c r="J1" s="2">
        <f t="shared" si="0"/>
        <v>43282</v>
      </c>
      <c r="K1" s="2">
        <f t="shared" si="0"/>
        <v>43313</v>
      </c>
      <c r="L1" s="2">
        <f t="shared" si="0"/>
        <v>43344</v>
      </c>
      <c r="M1" s="2">
        <f t="shared" si="0"/>
        <v>43374</v>
      </c>
      <c r="N1" s="2">
        <f t="shared" si="0"/>
        <v>43405</v>
      </c>
      <c r="O1" s="2">
        <f t="shared" si="0"/>
        <v>43435</v>
      </c>
      <c r="P1" s="2">
        <f t="shared" si="0"/>
        <v>43466</v>
      </c>
      <c r="Q1" s="2">
        <f t="shared" si="0"/>
        <v>43497</v>
      </c>
      <c r="R1" s="2">
        <f t="shared" si="0"/>
        <v>43525</v>
      </c>
      <c r="S1" s="2">
        <f t="shared" si="0"/>
        <v>43556</v>
      </c>
      <c r="T1" s="2">
        <f t="shared" si="0"/>
        <v>43586</v>
      </c>
      <c r="U1" s="2">
        <f t="shared" si="0"/>
        <v>43617</v>
      </c>
      <c r="V1" s="2">
        <f t="shared" si="0"/>
        <v>43647</v>
      </c>
      <c r="W1" s="2">
        <f t="shared" si="0"/>
        <v>43678</v>
      </c>
      <c r="X1" s="2">
        <f t="shared" si="0"/>
        <v>43709</v>
      </c>
      <c r="Y1" s="2">
        <f t="shared" si="0"/>
        <v>43739</v>
      </c>
      <c r="Z1" s="2">
        <f t="shared" si="0"/>
        <v>43770</v>
      </c>
      <c r="AA1" s="2">
        <f t="shared" si="0"/>
        <v>43800</v>
      </c>
      <c r="AB1" s="2">
        <f t="shared" si="0"/>
        <v>43831</v>
      </c>
      <c r="AC1" s="2">
        <f t="shared" si="0"/>
        <v>43862</v>
      </c>
      <c r="AD1" s="2">
        <f t="shared" si="0"/>
        <v>43891</v>
      </c>
      <c r="AE1" s="2">
        <f t="shared" si="0"/>
        <v>43922</v>
      </c>
      <c r="AF1" s="2">
        <f t="shared" si="0"/>
        <v>43952</v>
      </c>
      <c r="AG1" s="2">
        <f t="shared" si="0"/>
        <v>43983</v>
      </c>
      <c r="AH1" s="2">
        <f t="shared" si="0"/>
        <v>44013</v>
      </c>
      <c r="AI1" s="2">
        <f t="shared" si="0"/>
        <v>44044</v>
      </c>
      <c r="AJ1" s="2">
        <f t="shared" si="0"/>
        <v>44075</v>
      </c>
      <c r="AK1" s="2">
        <f t="shared" si="0"/>
        <v>44105</v>
      </c>
      <c r="AL1" s="2">
        <f t="shared" si="0"/>
        <v>44136</v>
      </c>
      <c r="AM1" s="2">
        <f t="shared" si="0"/>
        <v>44166</v>
      </c>
      <c r="AN1" s="2">
        <f t="shared" si="0"/>
        <v>44197</v>
      </c>
      <c r="AO1" s="2">
        <f t="shared" si="0"/>
        <v>44228</v>
      </c>
      <c r="AP1" s="2">
        <f t="shared" si="0"/>
        <v>44256</v>
      </c>
      <c r="AQ1" s="2">
        <f t="shared" si="0"/>
        <v>44287</v>
      </c>
      <c r="AR1" s="2">
        <f t="shared" si="0"/>
        <v>44317</v>
      </c>
      <c r="AS1" s="2">
        <f t="shared" si="0"/>
        <v>44348</v>
      </c>
      <c r="AT1" s="2">
        <f t="shared" si="0"/>
        <v>44378</v>
      </c>
      <c r="AU1" s="2">
        <f t="shared" si="0"/>
        <v>44409</v>
      </c>
      <c r="AV1" s="2">
        <f t="shared" si="0"/>
        <v>44440</v>
      </c>
      <c r="AW1" s="2">
        <f t="shared" si="0"/>
        <v>44470</v>
      </c>
      <c r="AX1" s="2">
        <f t="shared" si="0"/>
        <v>44501</v>
      </c>
      <c r="AY1" s="2">
        <f t="shared" si="0"/>
        <v>44531</v>
      </c>
      <c r="AZ1" s="2">
        <f t="shared" si="0"/>
        <v>44562</v>
      </c>
      <c r="BA1" s="2">
        <f t="shared" si="0"/>
        <v>44593</v>
      </c>
      <c r="BB1" s="2">
        <f t="shared" si="0"/>
        <v>44621</v>
      </c>
      <c r="BC1" s="2">
        <f t="shared" si="0"/>
        <v>44652</v>
      </c>
      <c r="BD1" s="2">
        <f t="shared" si="0"/>
        <v>44682</v>
      </c>
      <c r="BE1" s="2">
        <f t="shared" si="0"/>
        <v>44713</v>
      </c>
      <c r="BF1" s="2">
        <f t="shared" si="0"/>
        <v>44743</v>
      </c>
      <c r="BG1" s="2">
        <f t="shared" si="0"/>
        <v>44774</v>
      </c>
      <c r="BH1" s="2">
        <f t="shared" si="0"/>
        <v>44805</v>
      </c>
      <c r="BI1" s="2">
        <f t="shared" si="0"/>
        <v>44835</v>
      </c>
      <c r="BJ1" s="2">
        <f t="shared" si="0"/>
        <v>44866</v>
      </c>
      <c r="BK1" s="2">
        <f t="shared" si="0"/>
        <v>44896</v>
      </c>
      <c r="BL1" s="2">
        <f t="shared" si="0"/>
        <v>44927</v>
      </c>
      <c r="BM1" s="2">
        <f t="shared" si="0"/>
        <v>44958</v>
      </c>
      <c r="BN1" s="2">
        <f t="shared" si="0"/>
        <v>44986</v>
      </c>
      <c r="BO1" s="2">
        <f t="shared" si="0"/>
        <v>45017</v>
      </c>
      <c r="BP1" s="2">
        <f t="shared" si="0"/>
        <v>45047</v>
      </c>
      <c r="BQ1" s="2">
        <f t="shared" si="0"/>
        <v>45078</v>
      </c>
      <c r="BR1" s="2">
        <f t="shared" si="0"/>
        <v>45108</v>
      </c>
      <c r="BS1" s="2">
        <f t="shared" si="0"/>
        <v>45139</v>
      </c>
      <c r="BT1" s="2">
        <f t="shared" si="0"/>
        <v>45170</v>
      </c>
      <c r="BU1" s="2">
        <f t="shared" si="0"/>
        <v>45200</v>
      </c>
      <c r="BV1" s="2">
        <f t="shared" si="0"/>
        <v>45231</v>
      </c>
      <c r="BW1" s="2">
        <f t="shared" si="0"/>
        <v>45261</v>
      </c>
    </row>
    <row r="2" spans="1:75" x14ac:dyDescent="0.25">
      <c r="A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</row>
    <row r="3" spans="1:75" x14ac:dyDescent="0.25">
      <c r="A3" s="3" t="s">
        <v>1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</row>
    <row r="4" spans="1:75" x14ac:dyDescent="0.25">
      <c r="A4" s="5" t="s">
        <v>2</v>
      </c>
      <c r="D4" s="4">
        <f t="array" ref="D4">INDEX(Organic_Visitors,MATCH(D$1,Organic_Months,0))</f>
        <v>4364</v>
      </c>
      <c r="E4" s="4">
        <f t="array" ref="E4">INDEX(Organic_Visitors,MATCH(E$1,Organic_Months,0))</f>
        <v>4640</v>
      </c>
      <c r="F4" s="4">
        <f t="array" ref="F4">INDEX(Organic_Visitors,MATCH(F$1,Organic_Months,0))</f>
        <v>4289</v>
      </c>
      <c r="G4" s="4">
        <f t="array" ref="G4">INDEX(Organic_Visitors,MATCH(G$1,Organic_Months,0))</f>
        <v>4742</v>
      </c>
      <c r="H4" s="4">
        <f t="array" ref="H4">INDEX(Organic_Visitors,MATCH(H$1,Organic_Months,0))</f>
        <v>6144</v>
      </c>
      <c r="I4" s="4">
        <f t="array" ref="I4">INDEX(Organic_Visitors,MATCH(I$1,Organic_Months,0))</f>
        <v>7749</v>
      </c>
      <c r="J4" s="4">
        <f t="array" ref="J4">INDEX(Organic_Visitors,MATCH(J$1,Organic_Months,0))</f>
        <v>8236</v>
      </c>
      <c r="K4" s="4">
        <f t="array" ref="K4">INDEX(Organic_Visitors,MATCH(K$1,Organic_Months,0))</f>
        <v>13981</v>
      </c>
      <c r="L4" s="4">
        <f t="array" ref="L4">INDEX(Organic_Visitors,MATCH(L$1,Organic_Months,0))</f>
        <v>20065</v>
      </c>
      <c r="M4" s="4">
        <f t="array" ref="M4">INDEX(Organic_Visitors,MATCH(M$1,Organic_Months,0))</f>
        <v>14773</v>
      </c>
      <c r="N4" s="4">
        <f t="array" ref="N4">INDEX(Organic_Visitors,MATCH(N$1,Organic_Months,0))</f>
        <v>14770</v>
      </c>
      <c r="O4" s="4">
        <f t="array" ref="O4">INDEX(Organic_Visitors,MATCH(O$1,Organic_Months,0))</f>
        <v>23331</v>
      </c>
      <c r="P4" s="4">
        <f t="array" ref="P4">INDEX(Organic_Visitors,MATCH(P$1,Organic_Months,0))</f>
        <v>25045</v>
      </c>
      <c r="Q4" s="4">
        <f t="array" ref="Q4">INDEX(Organic_Visitors,MATCH(Q$1,Organic_Months,0))</f>
        <v>34736</v>
      </c>
      <c r="R4" s="4">
        <f t="array" ref="R4">INDEX(Organic_Visitors,MATCH(R$1,Organic_Months,0))</f>
        <v>26920</v>
      </c>
      <c r="S4" s="4">
        <f t="array" ref="S4">INDEX(Organic_Visitors,MATCH(S$1,Organic_Months,0))</f>
        <v>29943</v>
      </c>
      <c r="T4" s="4">
        <f t="array" ref="T4">INDEX(Organic_Visitors,MATCH(T$1,Organic_Months,0))</f>
        <v>30342</v>
      </c>
      <c r="U4" s="4">
        <f t="array" ref="U4">INDEX(Organic_Visitors,MATCH(U$1,Organic_Months,0))</f>
        <v>31614</v>
      </c>
      <c r="V4" s="4">
        <f t="array" ref="V4">INDEX(Organic_Visitors,MATCH(V$1,Organic_Months,0))</f>
        <v>28916</v>
      </c>
      <c r="W4" s="4">
        <f t="array" ref="W4">INDEX(Organic_Visitors,MATCH(W$1,Organic_Months,0))</f>
        <v>27462</v>
      </c>
      <c r="X4" s="4">
        <f t="array" ref="X4">INDEX(Organic_Visitors,MATCH(X$1,Organic_Months,0))</f>
        <v>29945</v>
      </c>
      <c r="Y4" s="4">
        <f t="array" ref="Y4">INDEX(Organic_Visitors,MATCH(Y$1,Organic_Months,0))</f>
        <v>30481.232790195085</v>
      </c>
      <c r="Z4" s="4">
        <f t="array" ref="Z4">INDEX(Organic_Visitors,MATCH(Z$1,Organic_Months,0))</f>
        <v>31027.06803840588</v>
      </c>
      <c r="AA4" s="4">
        <f t="array" ref="AA4">INDEX(Organic_Visitors,MATCH(AA$1,Organic_Months,0))</f>
        <v>31582.677698309271</v>
      </c>
      <c r="AB4" s="4">
        <f t="array" ref="AB4">INDEX(Organic_Visitors,MATCH(AB$1,Organic_Months,0))</f>
        <v>32148.236802800722</v>
      </c>
      <c r="AC4" s="4">
        <f t="array" ref="AC4">INDEX(Organic_Visitors,MATCH(AC$1,Organic_Months,0))</f>
        <v>32723.923519134605</v>
      </c>
      <c r="AD4" s="4">
        <f t="array" ref="AD4">INDEX(Organic_Visitors,MATCH(AD$1,Organic_Months,0))</f>
        <v>31001</v>
      </c>
      <c r="AE4" s="4">
        <f t="array" ref="AE4">INDEX(Organic_Visitors,MATCH(AE$1,Organic_Months,0))</f>
        <v>29786</v>
      </c>
      <c r="AF4" s="4">
        <f t="array" ref="AF4">INDEX(Organic_Visitors,MATCH(AF$1,Organic_Months,0))</f>
        <v>28618.61862520564</v>
      </c>
      <c r="AG4" s="4">
        <f t="array" ref="AG4">INDEX(Organic_Visitors,MATCH(AG$1,Organic_Months,0))</f>
        <v>27496.989592928461</v>
      </c>
      <c r="AH4" s="4">
        <f t="array" ref="AH4">INDEX(Organic_Visitors,MATCH(AH$1,Organic_Months,0))</f>
        <v>26419.319764361382</v>
      </c>
      <c r="AI4" s="4">
        <f t="array" ref="AI4">INDEX(Organic_Visitors,MATCH(AI$1,Organic_Months,0))</f>
        <v>25383.886277902911</v>
      </c>
      <c r="AJ4" s="4">
        <f t="array" ref="AJ4">INDEX(Organic_Visitors,MATCH(AJ$1,Organic_Months,0))</f>
        <v>24389.033794832943</v>
      </c>
      <c r="AK4" s="4">
        <f t="array" ref="AK4">INDEX(Organic_Visitors,MATCH(AK$1,Organic_Months,0))</f>
        <v>23433.171852936812</v>
      </c>
      <c r="AL4" s="4">
        <f t="array" ref="AL4">INDEX(Organic_Visitors,MATCH(AL$1,Organic_Months,0))</f>
        <v>22514.772323846839</v>
      </c>
      <c r="AM4" s="4">
        <f t="array" ref="AM4">INDEX(Organic_Visitors,MATCH(AM$1,Organic_Months,0))</f>
        <v>21632.366970036514</v>
      </c>
      <c r="AN4" s="4">
        <f t="array" ref="AN4">INDEX(Organic_Visitors,MATCH(AN$1,Organic_Months,0))</f>
        <v>20784.545097561615</v>
      </c>
      <c r="AO4" s="4">
        <f t="array" ref="AO4">INDEX(Organic_Visitors,MATCH(AO$1,Organic_Months,0))</f>
        <v>19969.95130079579</v>
      </c>
      <c r="AP4" s="4">
        <f t="array" ref="AP4">INDEX(Organic_Visitors,MATCH(AP$1,Organic_Months,0))</f>
        <v>19187.283295555091</v>
      </c>
      <c r="AQ4" s="4">
        <f t="array" ref="AQ4">INDEX(Organic_Visitors,MATCH(AQ$1,Organic_Months,0))</f>
        <v>18435.289837147317</v>
      </c>
      <c r="AR4" s="4">
        <f t="array" ref="AR4">INDEX(Organic_Visitors,MATCH(AR$1,Organic_Months,0))</f>
        <v>17712.768720017742</v>
      </c>
      <c r="AS4" s="4">
        <f t="array" ref="AS4">INDEX(Organic_Visitors,MATCH(AS$1,Organic_Months,0))</f>
        <v>17018.564855793313</v>
      </c>
      <c r="AT4" s="4">
        <f t="array" ref="AT4">INDEX(Organic_Visitors,MATCH(AT$1,Organic_Months,0))</f>
        <v>16351.568426652677</v>
      </c>
      <c r="AU4" s="4">
        <f t="array" ref="AU4">INDEX(Organic_Visitors,MATCH(AU$1,Organic_Months,0))</f>
        <v>15710.713111069857</v>
      </c>
      <c r="AV4" s="4">
        <f t="array" ref="AV4">INDEX(Organic_Visitors,MATCH(AV$1,Organic_Months,0))</f>
        <v>15094.974379095087</v>
      </c>
      <c r="AW4" s="4">
        <f t="array" ref="AW4">INDEX(Organic_Visitors,MATCH(AW$1,Organic_Months,0))</f>
        <v>14503.367854447479</v>
      </c>
      <c r="AX4" s="4">
        <f t="array" ref="AX4">INDEX(Organic_Visitors,MATCH(AX$1,Organic_Months,0))</f>
        <v>13934.947740801026</v>
      </c>
      <c r="AY4" s="4">
        <f t="array" ref="AY4">INDEX(Organic_Visitors,MATCH(AY$1,Organic_Months,0))</f>
        <v>13388.805309748053</v>
      </c>
      <c r="AZ4" s="4">
        <f t="array" ref="AZ4">INDEX(Organic_Visitors,MATCH(AZ$1,Organic_Months,0))</f>
        <v>12864.067448022823</v>
      </c>
      <c r="BA4" s="4">
        <f t="array" ref="BA4">INDEX(Organic_Visitors,MATCH(BA$1,Organic_Months,0))</f>
        <v>12359.895261662779</v>
      </c>
      <c r="BB4" s="4">
        <f t="array" ref="BB4">INDEX(Organic_Visitors,MATCH(BB$1,Organic_Months,0))</f>
        <v>11875.482734875894</v>
      </c>
      <c r="BC4" s="4">
        <f t="array" ref="BC4">INDEX(Organic_Visitors,MATCH(BC$1,Organic_Months,0))</f>
        <v>11410.055441470062</v>
      </c>
      <c r="BD4" s="4">
        <f t="array" ref="BD4">INDEX(Organic_Visitors,MATCH(BD$1,Organic_Months,0))</f>
        <v>10962.869306784532</v>
      </c>
      <c r="BE4" s="4">
        <f t="array" ref="BE4">INDEX(Organic_Visitors,MATCH(BE$1,Organic_Months,0))</f>
        <v>10533.209418144063</v>
      </c>
      <c r="BF4" s="4">
        <f t="array" ref="BF4">INDEX(Organic_Visitors,MATCH(BF$1,Organic_Months,0))</f>
        <v>10120.388881934101</v>
      </c>
      <c r="BG4" s="4">
        <f t="array" ref="BG4">INDEX(Organic_Visitors,MATCH(BG$1,Organic_Months,0))</f>
        <v>9723.7477254697951</v>
      </c>
      <c r="BH4" s="4">
        <f t="array" ref="BH4">INDEX(Organic_Visitors,MATCH(BH$1,Organic_Months,0))</f>
        <v>9342.6518419032709</v>
      </c>
      <c r="BI4" s="4">
        <f t="array" ref="BI4">INDEX(Organic_Visitors,MATCH(BI$1,Organic_Months,0))</f>
        <v>8976.491976482399</v>
      </c>
      <c r="BJ4" s="4">
        <f t="array" ref="BJ4">INDEX(Organic_Visitors,MATCH(BJ$1,Organic_Months,0))</f>
        <v>8624.6827525403933</v>
      </c>
      <c r="BK4" s="4">
        <f t="array" ref="BK4">INDEX(Organic_Visitors,MATCH(BK$1,Organic_Months,0))</f>
        <v>8286.6617356591123</v>
      </c>
      <c r="BL4" s="4">
        <f t="array" ref="BL4">INDEX(Organic_Visitors,MATCH(BL$1,Organic_Months,0))</f>
        <v>7961.8885345099297</v>
      </c>
      <c r="BM4" s="4">
        <f t="array" ref="BM4">INDEX(Organic_Visitors,MATCH(BM$1,Organic_Months,0))</f>
        <v>7649.8439369347043</v>
      </c>
      <c r="BN4" s="4">
        <f t="array" ref="BN4">INDEX(Organic_Visitors,MATCH(BN$1,Organic_Months,0))</f>
        <v>7350.0290798857168</v>
      </c>
      <c r="BO4" s="4">
        <f t="array" ref="BO4">INDEX(Organic_Visitors,MATCH(BO$1,Organic_Months,0))</f>
        <v>7061.9646518975505</v>
      </c>
      <c r="BP4" s="4">
        <f t="array" ref="BP4">INDEX(Organic_Visitors,MATCH(BP$1,Organic_Months,0))</f>
        <v>6785.1901268159236</v>
      </c>
      <c r="BQ4" s="4">
        <f t="array" ref="BQ4">INDEX(Organic_Visitors,MATCH(BQ$1,Organic_Months,0))</f>
        <v>6519.263027558437</v>
      </c>
      <c r="BR4" s="4">
        <f t="array" ref="BR4">INDEX(Organic_Visitors,MATCH(BR$1,Organic_Months,0))</f>
        <v>6263.7582187302214</v>
      </c>
      <c r="BS4" s="4">
        <f t="array" ref="BS4">INDEX(Organic_Visitors,MATCH(BS$1,Organic_Months,0))</f>
        <v>6018.2672269635941</v>
      </c>
      <c r="BT4" s="4">
        <f t="array" ref="BT4">INDEX(Organic_Visitors,MATCH(BT$1,Organic_Months,0))</f>
        <v>5782.3975878951524</v>
      </c>
      <c r="BU4" s="4">
        <f t="array" ref="BU4">INDEX(Organic_Visitors,MATCH(BU$1,Organic_Months,0))</f>
        <v>5555.7722187363315</v>
      </c>
      <c r="BV4" s="4">
        <f t="array" ref="BV4">INDEX(Organic_Visitors,MATCH(BV$1,Organic_Months,0))</f>
        <v>5338.0288154343525</v>
      </c>
      <c r="BW4" s="4">
        <f t="array" ref="BW4">INDEX(Organic_Visitors,MATCH(BW$1,Organic_Months,0))</f>
        <v>5128.8192734598115</v>
      </c>
    </row>
    <row r="5" spans="1:75" x14ac:dyDescent="0.25">
      <c r="A5" s="5" t="s">
        <v>3</v>
      </c>
      <c r="D5" s="4">
        <f t="array" ref="D5">INDEX(Adwords_Visitors,MATCH(D$1,Adwords_Months,0))</f>
        <v>3590.4</v>
      </c>
      <c r="E5" s="4">
        <f t="array" ref="E5">INDEX(Adwords_Visitors,MATCH(E$1,Adwords_Months,0))</f>
        <v>3718.2</v>
      </c>
      <c r="F5" s="4">
        <f t="array" ref="F5">INDEX(Adwords_Visitors,MATCH(F$1,Adwords_Months,0))</f>
        <v>3762</v>
      </c>
      <c r="G5" s="4">
        <f t="array" ref="G5">INDEX(Adwords_Visitors,MATCH(G$1,Adwords_Months,0))</f>
        <v>4384.2</v>
      </c>
      <c r="H5" s="4">
        <f t="array" ref="H5">INDEX(Adwords_Visitors,MATCH(H$1,Adwords_Months,0))</f>
        <v>4785</v>
      </c>
      <c r="I5" s="4">
        <f t="array" ref="I5">INDEX(Adwords_Visitors,MATCH(I$1,Adwords_Months,0))</f>
        <v>5811.5999999999995</v>
      </c>
      <c r="J5" s="4">
        <f t="array" ref="J5">INDEX(Adwords_Visitors,MATCH(J$1,Adwords_Months,0))</f>
        <v>6826.8</v>
      </c>
      <c r="K5" s="4">
        <f t="array" ref="K5">INDEX(Adwords_Visitors,MATCH(K$1,Adwords_Months,0))</f>
        <v>10666.199999999999</v>
      </c>
      <c r="L5" s="4">
        <f t="array" ref="L5">INDEX(Adwords_Visitors,MATCH(L$1,Adwords_Months,0))</f>
        <v>14667.6</v>
      </c>
      <c r="M5" s="4">
        <f t="array" ref="M5">INDEX(Adwords_Visitors,MATCH(M$1,Adwords_Months,0))</f>
        <v>12594</v>
      </c>
      <c r="N5" s="4">
        <f t="array" ref="N5">INDEX(Adwords_Visitors,MATCH(N$1,Adwords_Months,0))</f>
        <v>14197.8</v>
      </c>
      <c r="O5" s="4">
        <f t="array" ref="O5">INDEX(Adwords_Visitors,MATCH(O$1,Adwords_Months,0))</f>
        <v>19829.399999999998</v>
      </c>
      <c r="P5" s="4">
        <f t="array" ref="P5">INDEX(Adwords_Visitors,MATCH(P$1,Adwords_Months,0))</f>
        <v>20386.8</v>
      </c>
      <c r="Q5" s="4">
        <f t="array" ref="Q5">INDEX(Adwords_Visitors,MATCH(Q$1,Adwords_Months,0))</f>
        <v>28008.6</v>
      </c>
      <c r="R5" s="4">
        <f t="array" ref="R5">INDEX(Adwords_Visitors,MATCH(R$1,Adwords_Months,0))</f>
        <v>21674.399999999998</v>
      </c>
      <c r="S5" s="4">
        <f t="array" ref="S5">INDEX(Adwords_Visitors,MATCH(S$1,Adwords_Months,0))</f>
        <v>27435.599999999999</v>
      </c>
      <c r="T5" s="4">
        <f t="array" ref="T5">INDEX(Adwords_Visitors,MATCH(T$1,Adwords_Months,0))</f>
        <v>22971</v>
      </c>
      <c r="U5" s="4">
        <f t="array" ref="U5">INDEX(Adwords_Visitors,MATCH(U$1,Adwords_Months,0))</f>
        <v>25003.200000000001</v>
      </c>
      <c r="V5" s="4">
        <f t="array" ref="V5">INDEX(Adwords_Visitors,MATCH(V$1,Adwords_Months,0))</f>
        <v>21871.200000000001</v>
      </c>
      <c r="W5" s="4">
        <f t="array" ref="W5">INDEX(Adwords_Visitors,MATCH(W$1,Adwords_Months,0))</f>
        <v>20243.399999999998</v>
      </c>
      <c r="X5" s="4">
        <f t="array" ref="X5">INDEX(Adwords_Visitors,MATCH(X$1,Adwords_Months,0))</f>
        <v>27685.8</v>
      </c>
      <c r="Y5" s="4">
        <f t="array" ref="Y5">INDEX(Adwords_Visitors,MATCH(Y$1,Adwords_Months,0))</f>
        <v>20958.977745213819</v>
      </c>
      <c r="Z5" s="4">
        <f t="array" ref="Z5">INDEX(Adwords_Visitors,MATCH(Z$1,Adwords_Months,0))</f>
        <v>22816.134875193111</v>
      </c>
      <c r="AA5" s="4">
        <f t="array" ref="AA5">INDEX(Adwords_Visitors,MATCH(AA$1,Adwords_Months,0))</f>
        <v>25731.819456460496</v>
      </c>
      <c r="AB5" s="4">
        <f t="array" ref="AB5">INDEX(Adwords_Visitors,MATCH(AB$1,Adwords_Months,0))</f>
        <v>25427.177480154161</v>
      </c>
      <c r="AC5" s="4">
        <f t="array" ref="AC5">INDEX(Adwords_Visitors,MATCH(AC$1,Adwords_Months,0))</f>
        <v>26535.967994996059</v>
      </c>
      <c r="AD5" s="4">
        <f t="array" ref="AD5">INDEX(Adwords_Visitors,MATCH(AD$1,Adwords_Months,0))</f>
        <v>25260.219559017605</v>
      </c>
      <c r="AE5" s="4">
        <f t="array" ref="AE5">INDEX(Adwords_Visitors,MATCH(AE$1,Adwords_Months,0))</f>
        <v>23906.830917372154</v>
      </c>
      <c r="AF5" s="4">
        <f t="array" aca="1" ref="AF5" ca="1">INDEX(Adwords_Visitors,MATCH(AF$1,Adwords_Months,0))</f>
        <v>21466.005990029949</v>
      </c>
      <c r="AG5" s="4">
        <f t="array" aca="1" ref="AG5" ca="1">INDEX(Adwords_Visitors,MATCH(AG$1,Adwords_Months,0))</f>
        <v>23628.699452306017</v>
      </c>
      <c r="AH5" s="4">
        <f t="array" aca="1" ref="AH5" ca="1">INDEX(Adwords_Visitors,MATCH(AH$1,Adwords_Months,0))</f>
        <v>25743.159756891037</v>
      </c>
      <c r="AI5" s="4">
        <f t="array" aca="1" ref="AI5" ca="1">INDEX(Adwords_Visitors,MATCH(AI$1,Adwords_Months,0))</f>
        <v>27905.825684543968</v>
      </c>
      <c r="AJ5" s="4">
        <f t="array" aca="1" ref="AJ5" ca="1">INDEX(Adwords_Visitors,MATCH(AJ$1,Adwords_Months,0))</f>
        <v>30052.433014232614</v>
      </c>
      <c r="AK5" s="4">
        <f t="array" aca="1" ref="AK5" ca="1">INDEX(Adwords_Visitors,MATCH(AK$1,Adwords_Months,0))</f>
        <v>32192.853252179855</v>
      </c>
      <c r="AL5" s="4">
        <f t="array" aca="1" ref="AL5" ca="1">INDEX(Adwords_Visitors,MATCH(AL$1,Adwords_Months,0))</f>
        <v>34343.280743221498</v>
      </c>
      <c r="AM5" s="4">
        <f t="array" aca="1" ref="AM5" ca="1">INDEX(Adwords_Visitors,MATCH(AM$1,Adwords_Months,0))</f>
        <v>36489.014203639497</v>
      </c>
      <c r="AN5" s="4">
        <f t="array" aca="1" ref="AN5" ca="1">INDEX(Adwords_Visitors,MATCH(AN$1,Adwords_Months,0))</f>
        <v>38634.430574640319</v>
      </c>
      <c r="AO5" s="4">
        <f t="array" aca="1" ref="AO5" ca="1">INDEX(Adwords_Visitors,MATCH(AO$1,Adwords_Months,0))</f>
        <v>40781.721272716168</v>
      </c>
      <c r="AP5" s="4">
        <f t="array" aca="1" ref="AP5" ca="1">INDEX(Adwords_Visitors,MATCH(AP$1,Adwords_Months,0))</f>
        <v>42927.839278146654</v>
      </c>
      <c r="AQ5" s="4">
        <f t="array" aca="1" ref="AQ5" ca="1">INDEX(Adwords_Visitors,MATCH(AQ$1,Adwords_Months,0))</f>
        <v>45074.101993606419</v>
      </c>
      <c r="AR5" s="4">
        <f t="array" aca="1" ref="AR5" ca="1">INDEX(Adwords_Visitors,MATCH(AR$1,Adwords_Months,0))</f>
        <v>47220.676266305381</v>
      </c>
      <c r="AS5" s="4">
        <f t="array" aca="1" ref="AS5" ca="1">INDEX(Adwords_Visitors,MATCH(AS$1,Adwords_Months,0))</f>
        <v>49366.987355164201</v>
      </c>
      <c r="AT5" s="4">
        <f t="array" aca="1" ref="AT5" ca="1">INDEX(Adwords_Visitors,MATCH(AT$1,Adwords_Months,0))</f>
        <v>51513.369314573094</v>
      </c>
      <c r="AU5" s="4">
        <f t="array" aca="1" ref="AU5" ca="1">INDEX(Adwords_Visitors,MATCH(AU$1,Adwords_Months,0))</f>
        <v>53659.794542044445</v>
      </c>
      <c r="AV5" s="4">
        <f t="array" aca="1" ref="AV5" ca="1">INDEX(Adwords_Visitors,MATCH(AV$1,Adwords_Months,0))</f>
        <v>55806.16571536562</v>
      </c>
      <c r="AW5" s="4">
        <f t="array" aca="1" ref="AW5" ca="1">INDEX(Adwords_Visitors,MATCH(AW$1,Adwords_Months,0))</f>
        <v>57952.558645913945</v>
      </c>
      <c r="AX5" s="4">
        <f t="array" aca="1" ref="AX5" ca="1">INDEX(Adwords_Visitors,MATCH(AX$1,Adwords_Months,0))</f>
        <v>60098.955503757345</v>
      </c>
      <c r="AY5" s="4">
        <f t="array" aca="1" ref="AY5" ca="1">INDEX(Adwords_Visitors,MATCH(AY$1,Adwords_Months,0))</f>
        <v>62245.3421739021</v>
      </c>
      <c r="AZ5" s="4">
        <f t="array" aca="1" ref="AZ5" ca="1">INDEX(Adwords_Visitors,MATCH(AZ$1,Adwords_Months,0))</f>
        <v>61042.815074967228</v>
      </c>
      <c r="BA5" s="4">
        <f t="array" aca="1" ref="BA5" ca="1">INDEX(Adwords_Visitors,MATCH(BA$1,Adwords_Months,0))</f>
        <v>62717.052763774416</v>
      </c>
      <c r="BB5" s="4">
        <f t="array" aca="1" ref="BB5" ca="1">INDEX(Adwords_Visitors,MATCH(BB$1,Adwords_Months,0))</f>
        <v>64175.265489681551</v>
      </c>
      <c r="BC5" s="4">
        <f t="array" aca="1" ref="BC5" ca="1">INDEX(Adwords_Visitors,MATCH(BC$1,Adwords_Months,0))</f>
        <v>65344.965477466052</v>
      </c>
      <c r="BD5" s="4">
        <f t="array" aca="1" ref="BD5" ca="1">INDEX(Adwords_Visitors,MATCH(BD$1,Adwords_Months,0))</f>
        <v>66154.559871499543</v>
      </c>
      <c r="BE5" s="4">
        <f t="array" aca="1" ref="BE5" ca="1">INDEX(Adwords_Visitors,MATCH(BE$1,Adwords_Months,0))</f>
        <v>67489.702925412086</v>
      </c>
      <c r="BF5" s="4">
        <f t="array" aca="1" ref="BF5" ca="1">INDEX(Adwords_Visitors,MATCH(BF$1,Adwords_Months,0))</f>
        <v>68736.277909171215</v>
      </c>
      <c r="BG5" s="4">
        <f t="array" aca="1" ref="BG5" ca="1">INDEX(Adwords_Visitors,MATCH(BG$1,Adwords_Months,0))</f>
        <v>69927.574611648612</v>
      </c>
      <c r="BH5" s="4">
        <f t="array" aca="1" ref="BH5" ca="1">INDEX(Adwords_Visitors,MATCH(BH$1,Adwords_Months,0))</f>
        <v>71124.512249207313</v>
      </c>
      <c r="BI5" s="4">
        <f t="array" aca="1" ref="BI5" ca="1">INDEX(Adwords_Visitors,MATCH(BI$1,Adwords_Months,0))</f>
        <v>72422.620649679811</v>
      </c>
      <c r="BJ5" s="4">
        <f t="array" aca="1" ref="BJ5" ca="1">INDEX(Adwords_Visitors,MATCH(BJ$1,Adwords_Months,0))</f>
        <v>73711.055849374941</v>
      </c>
      <c r="BK5" s="4">
        <f t="array" aca="1" ref="BK5" ca="1">INDEX(Adwords_Visitors,MATCH(BK$1,Adwords_Months,0))</f>
        <v>75010.424595947014</v>
      </c>
      <c r="BL5" s="4">
        <f t="array" aca="1" ref="BL5" ca="1">INDEX(Adwords_Visitors,MATCH(BL$1,Adwords_Months,0))</f>
        <v>76338.020829972491</v>
      </c>
      <c r="BM5" s="4">
        <f t="array" aca="1" ref="BM5" ca="1">INDEX(Adwords_Visitors,MATCH(BM$1,Adwords_Months,0))</f>
        <v>77699.743939724358</v>
      </c>
      <c r="BN5" s="4">
        <f t="array" aca="1" ref="BN5" ca="1">INDEX(Adwords_Visitors,MATCH(BN$1,Adwords_Months,0))</f>
        <v>79078.082664614354</v>
      </c>
      <c r="BO5" s="4">
        <f t="array" aca="1" ref="BO5" ca="1">INDEX(Adwords_Visitors,MATCH(BO$1,Adwords_Months,0))</f>
        <v>80479.903409192382</v>
      </c>
      <c r="BP5" s="4">
        <f t="array" aca="1" ref="BP5" ca="1">INDEX(Adwords_Visitors,MATCH(BP$1,Adwords_Months,0))</f>
        <v>81908.483722495934</v>
      </c>
      <c r="BQ5" s="4">
        <f t="array" aca="1" ref="BQ5" ca="1">INDEX(Adwords_Visitors,MATCH(BQ$1,Adwords_Months,0))</f>
        <v>83363.440200812867</v>
      </c>
      <c r="BR5" s="4">
        <f t="array" aca="1" ref="BR5" ca="1">INDEX(Adwords_Visitors,MATCH(BR$1,Adwords_Months,0))</f>
        <v>84842.748424274047</v>
      </c>
      <c r="BS5" s="4">
        <f t="array" aca="1" ref="BS5" ca="1">INDEX(Adwords_Visitors,MATCH(BS$1,Adwords_Months,0))</f>
        <v>86348.429002543402</v>
      </c>
      <c r="BT5" s="4">
        <f t="array" aca="1" ref="BT5" ca="1">INDEX(Adwords_Visitors,MATCH(BT$1,Adwords_Months,0))</f>
        <v>87881.236866732506</v>
      </c>
      <c r="BU5" s="4">
        <f t="array" aca="1" ref="BU5" ca="1">INDEX(Adwords_Visitors,MATCH(BU$1,Adwords_Months,0))</f>
        <v>89441.268060980277</v>
      </c>
      <c r="BV5" s="4">
        <f t="array" aca="1" ref="BV5" ca="1">INDEX(Adwords_Visitors,MATCH(BV$1,Adwords_Months,0))</f>
        <v>91028.743857457477</v>
      </c>
      <c r="BW5" s="4">
        <f t="array" aca="1" ref="BW5" ca="1">INDEX(Adwords_Visitors,MATCH(BW$1,Adwords_Months,0))</f>
        <v>92644.472083661938</v>
      </c>
    </row>
    <row r="6" spans="1:75" x14ac:dyDescent="0.25">
      <c r="A6" s="6" t="str">
        <f>"Total "&amp;A3</f>
        <v>Total Visitors</v>
      </c>
      <c r="B6" s="6"/>
      <c r="C6" s="6"/>
      <c r="D6" s="7">
        <f t="shared" ref="D6:BW6" si="1">SUM(D4:D5)</f>
        <v>7954.4</v>
      </c>
      <c r="E6" s="7">
        <f t="shared" si="1"/>
        <v>8358.2000000000007</v>
      </c>
      <c r="F6" s="7">
        <f t="shared" si="1"/>
        <v>8051</v>
      </c>
      <c r="G6" s="7">
        <f t="shared" si="1"/>
        <v>9126.2000000000007</v>
      </c>
      <c r="H6" s="7">
        <f t="shared" si="1"/>
        <v>10929</v>
      </c>
      <c r="I6" s="7">
        <f t="shared" si="1"/>
        <v>13560.599999999999</v>
      </c>
      <c r="J6" s="7">
        <f t="shared" si="1"/>
        <v>15062.8</v>
      </c>
      <c r="K6" s="7">
        <f t="shared" si="1"/>
        <v>24647.199999999997</v>
      </c>
      <c r="L6" s="7">
        <f t="shared" si="1"/>
        <v>34732.6</v>
      </c>
      <c r="M6" s="7">
        <f t="shared" si="1"/>
        <v>27367</v>
      </c>
      <c r="N6" s="7">
        <f t="shared" si="1"/>
        <v>28967.8</v>
      </c>
      <c r="O6" s="7">
        <f t="shared" si="1"/>
        <v>43160.399999999994</v>
      </c>
      <c r="P6" s="7">
        <f t="shared" si="1"/>
        <v>45431.8</v>
      </c>
      <c r="Q6" s="7">
        <f t="shared" si="1"/>
        <v>62744.6</v>
      </c>
      <c r="R6" s="7">
        <f t="shared" si="1"/>
        <v>48594.399999999994</v>
      </c>
      <c r="S6" s="7">
        <f t="shared" si="1"/>
        <v>57378.6</v>
      </c>
      <c r="T6" s="7">
        <f t="shared" si="1"/>
        <v>53313</v>
      </c>
      <c r="U6" s="7">
        <f t="shared" si="1"/>
        <v>56617.2</v>
      </c>
      <c r="V6" s="7">
        <f t="shared" si="1"/>
        <v>50787.199999999997</v>
      </c>
      <c r="W6" s="7">
        <f t="shared" si="1"/>
        <v>47705.399999999994</v>
      </c>
      <c r="X6" s="7">
        <f t="shared" si="1"/>
        <v>57630.8</v>
      </c>
      <c r="Y6" s="7">
        <f t="shared" si="1"/>
        <v>51440.2105354089</v>
      </c>
      <c r="Z6" s="7">
        <f t="shared" si="1"/>
        <v>53843.202913598987</v>
      </c>
      <c r="AA6" s="7">
        <f t="shared" si="1"/>
        <v>57314.497154769764</v>
      </c>
      <c r="AB6" s="7">
        <f t="shared" si="1"/>
        <v>57575.41428295488</v>
      </c>
      <c r="AC6" s="7">
        <f t="shared" si="1"/>
        <v>59259.891514130664</v>
      </c>
      <c r="AD6" s="7">
        <f t="shared" si="1"/>
        <v>56261.219559017605</v>
      </c>
      <c r="AE6" s="7">
        <f t="shared" si="1"/>
        <v>53692.83091737215</v>
      </c>
      <c r="AF6" s="7">
        <f t="shared" ca="1" si="1"/>
        <v>50084.624615235589</v>
      </c>
      <c r="AG6" s="7">
        <f t="shared" ca="1" si="1"/>
        <v>51125.689045234481</v>
      </c>
      <c r="AH6" s="7">
        <f t="shared" ca="1" si="1"/>
        <v>52162.479521252419</v>
      </c>
      <c r="AI6" s="7">
        <f t="shared" ca="1" si="1"/>
        <v>53289.711962446876</v>
      </c>
      <c r="AJ6" s="7">
        <f t="shared" ca="1" si="1"/>
        <v>54441.466809065561</v>
      </c>
      <c r="AK6" s="7">
        <f t="shared" ca="1" si="1"/>
        <v>55626.025105116671</v>
      </c>
      <c r="AL6" s="7">
        <f t="shared" ca="1" si="1"/>
        <v>56858.053067068337</v>
      </c>
      <c r="AM6" s="7">
        <f t="shared" ca="1" si="1"/>
        <v>58121.381173676011</v>
      </c>
      <c r="AN6" s="7">
        <f t="shared" ca="1" si="1"/>
        <v>59418.975672201937</v>
      </c>
      <c r="AO6" s="7">
        <f t="shared" ca="1" si="1"/>
        <v>60751.672573511954</v>
      </c>
      <c r="AP6" s="7">
        <f t="shared" ca="1" si="1"/>
        <v>62115.122573701745</v>
      </c>
      <c r="AQ6" s="7">
        <f t="shared" ca="1" si="1"/>
        <v>63509.391830753739</v>
      </c>
      <c r="AR6" s="7">
        <f t="shared" ca="1" si="1"/>
        <v>64933.444986323128</v>
      </c>
      <c r="AS6" s="7">
        <f t="shared" ca="1" si="1"/>
        <v>66385.55221095751</v>
      </c>
      <c r="AT6" s="7">
        <f t="shared" ca="1" si="1"/>
        <v>67864.937741225775</v>
      </c>
      <c r="AU6" s="7">
        <f t="shared" ca="1" si="1"/>
        <v>69370.507653114299</v>
      </c>
      <c r="AV6" s="7">
        <f t="shared" ca="1" si="1"/>
        <v>70901.140094460701</v>
      </c>
      <c r="AW6" s="7">
        <f t="shared" ca="1" si="1"/>
        <v>72455.926500361427</v>
      </c>
      <c r="AX6" s="7">
        <f t="shared" ca="1" si="1"/>
        <v>74033.903244558373</v>
      </c>
      <c r="AY6" s="7">
        <f t="shared" ca="1" si="1"/>
        <v>75634.147483650158</v>
      </c>
      <c r="AZ6" s="7">
        <f t="shared" ca="1" si="1"/>
        <v>73906.882522990054</v>
      </c>
      <c r="BA6" s="7">
        <f t="shared" ca="1" si="1"/>
        <v>75076.948025437188</v>
      </c>
      <c r="BB6" s="7">
        <f t="shared" ca="1" si="1"/>
        <v>76050.74822455745</v>
      </c>
      <c r="BC6" s="7">
        <f t="shared" ca="1" si="1"/>
        <v>76755.020918936119</v>
      </c>
      <c r="BD6" s="7">
        <f t="shared" ca="1" si="1"/>
        <v>77117.429178284074</v>
      </c>
      <c r="BE6" s="7">
        <f t="shared" ca="1" si="1"/>
        <v>78022.912343556149</v>
      </c>
      <c r="BF6" s="7">
        <f t="shared" ca="1" si="1"/>
        <v>78856.666791105323</v>
      </c>
      <c r="BG6" s="7">
        <f t="shared" ca="1" si="1"/>
        <v>79651.322337118414</v>
      </c>
      <c r="BH6" s="7">
        <f t="shared" ca="1" si="1"/>
        <v>80467.164091110579</v>
      </c>
      <c r="BI6" s="7">
        <f t="shared" ca="1" si="1"/>
        <v>81399.112626162212</v>
      </c>
      <c r="BJ6" s="7">
        <f t="shared" ca="1" si="1"/>
        <v>82335.738601915335</v>
      </c>
      <c r="BK6" s="7">
        <f t="shared" ca="1" si="1"/>
        <v>83297.08633160613</v>
      </c>
      <c r="BL6" s="7">
        <f t="shared" ca="1" si="1"/>
        <v>84299.909364482417</v>
      </c>
      <c r="BM6" s="7">
        <f t="shared" ca="1" si="1"/>
        <v>85349.587876659061</v>
      </c>
      <c r="BN6" s="7">
        <f t="shared" ca="1" si="1"/>
        <v>86428.111744500071</v>
      </c>
      <c r="BO6" s="7">
        <f t="shared" ca="1" si="1"/>
        <v>87541.868061089932</v>
      </c>
      <c r="BP6" s="7">
        <f t="shared" ca="1" si="1"/>
        <v>88693.673849311861</v>
      </c>
      <c r="BQ6" s="7">
        <f t="shared" ca="1" si="1"/>
        <v>89882.703228371305</v>
      </c>
      <c r="BR6" s="7">
        <f t="shared" ca="1" si="1"/>
        <v>91106.506643004264</v>
      </c>
      <c r="BS6" s="7">
        <f t="shared" ca="1" si="1"/>
        <v>92366.696229506997</v>
      </c>
      <c r="BT6" s="7">
        <f t="shared" ca="1" si="1"/>
        <v>93663.634454627652</v>
      </c>
      <c r="BU6" s="7">
        <f t="shared" ca="1" si="1"/>
        <v>94997.040279716603</v>
      </c>
      <c r="BV6" s="7">
        <f t="shared" ca="1" si="1"/>
        <v>96366.772672891835</v>
      </c>
      <c r="BW6" s="7">
        <f t="shared" ca="1" si="1"/>
        <v>97773.29135712175</v>
      </c>
    </row>
    <row r="7" spans="1:75" x14ac:dyDescent="0.25">
      <c r="A7" s="5" t="s">
        <v>4</v>
      </c>
      <c r="D7" s="8"/>
      <c r="E7" s="8">
        <f t="shared" ref="E7:BW7" si="2">E6/D6-1</f>
        <v>5.076435683395375E-2</v>
      </c>
      <c r="F7" s="8">
        <f t="shared" si="2"/>
        <v>-3.6754325093919848E-2</v>
      </c>
      <c r="G7" s="8">
        <f t="shared" si="2"/>
        <v>0.13354862749968954</v>
      </c>
      <c r="H7" s="8">
        <f t="shared" si="2"/>
        <v>0.19754114527404609</v>
      </c>
      <c r="I7" s="8">
        <f t="shared" si="2"/>
        <v>0.24079055723304954</v>
      </c>
      <c r="J7" s="8">
        <f t="shared" si="2"/>
        <v>0.11077680928572486</v>
      </c>
      <c r="K7" s="8">
        <f t="shared" si="2"/>
        <v>0.63629604057678502</v>
      </c>
      <c r="L7" s="8">
        <f t="shared" si="2"/>
        <v>0.40919049628355353</v>
      </c>
      <c r="M7" s="8">
        <f t="shared" si="2"/>
        <v>-0.21206589774448215</v>
      </c>
      <c r="N7" s="8">
        <f t="shared" si="2"/>
        <v>5.8493806409178895E-2</v>
      </c>
      <c r="O7" s="8">
        <f t="shared" si="2"/>
        <v>0.48994400679375016</v>
      </c>
      <c r="P7" s="8">
        <f t="shared" si="2"/>
        <v>5.2626945070018083E-2</v>
      </c>
      <c r="Q7" s="8">
        <f t="shared" si="2"/>
        <v>0.38107228857320186</v>
      </c>
      <c r="R7" s="8">
        <f t="shared" si="2"/>
        <v>-0.22552060256978301</v>
      </c>
      <c r="S7" s="8">
        <f t="shared" si="2"/>
        <v>0.18076568493488976</v>
      </c>
      <c r="T7" s="8">
        <f t="shared" si="2"/>
        <v>-7.0855684872060287E-2</v>
      </c>
      <c r="U7" s="8">
        <f t="shared" si="2"/>
        <v>6.1977378875696321E-2</v>
      </c>
      <c r="V7" s="8">
        <f t="shared" si="2"/>
        <v>-0.10297224165094709</v>
      </c>
      <c r="W7" s="8">
        <f t="shared" si="2"/>
        <v>-6.0680643941780632E-2</v>
      </c>
      <c r="X7" s="8">
        <f t="shared" si="2"/>
        <v>0.2080561110482253</v>
      </c>
      <c r="Y7" s="8">
        <f t="shared" si="2"/>
        <v>-0.10741807270749504</v>
      </c>
      <c r="Z7" s="8">
        <f t="shared" si="2"/>
        <v>4.6714279610811094E-2</v>
      </c>
      <c r="AA7" s="8">
        <f t="shared" si="2"/>
        <v>6.4470426225220701E-2</v>
      </c>
      <c r="AB7" s="8">
        <f t="shared" si="2"/>
        <v>4.5523757711865009E-3</v>
      </c>
      <c r="AC7" s="8">
        <f t="shared" si="2"/>
        <v>2.925688424745676E-2</v>
      </c>
      <c r="AD7" s="8">
        <f t="shared" si="2"/>
        <v>-5.0602049354039336E-2</v>
      </c>
      <c r="AE7" s="8">
        <f t="shared" si="2"/>
        <v>-4.565113699590595E-2</v>
      </c>
      <c r="AF7" s="8">
        <f t="shared" ca="1" si="2"/>
        <v>-6.7200895175172026E-2</v>
      </c>
      <c r="AG7" s="8">
        <f t="shared" ca="1" si="2"/>
        <v>2.0786108271683146E-2</v>
      </c>
      <c r="AH7" s="8">
        <f t="shared" ca="1" si="2"/>
        <v>2.0279246996566025E-2</v>
      </c>
      <c r="AI7" s="8">
        <f t="shared" ca="1" si="2"/>
        <v>2.1610024131141881E-2</v>
      </c>
      <c r="AJ7" s="8">
        <f t="shared" ca="1" si="2"/>
        <v>2.161308072804613E-2</v>
      </c>
      <c r="AK7" s="8">
        <f t="shared" ca="1" si="2"/>
        <v>2.175838318621226E-2</v>
      </c>
      <c r="AL7" s="8">
        <f t="shared" ca="1" si="2"/>
        <v>2.214840912367011E-2</v>
      </c>
      <c r="AM7" s="8">
        <f t="shared" ca="1" si="2"/>
        <v>2.2218982861011538E-2</v>
      </c>
      <c r="AN7" s="8">
        <f t="shared" ca="1" si="2"/>
        <v>2.2325596403989456E-2</v>
      </c>
      <c r="AO7" s="8">
        <f t="shared" ca="1" si="2"/>
        <v>2.2428809757040202E-2</v>
      </c>
      <c r="AP7" s="8">
        <f t="shared" ca="1" si="2"/>
        <v>2.2443003499861947E-2</v>
      </c>
      <c r="AQ7" s="8">
        <f t="shared" ca="1" si="2"/>
        <v>2.2446534745184543E-2</v>
      </c>
      <c r="AR7" s="8">
        <f t="shared" ca="1" si="2"/>
        <v>2.2422717562220473E-2</v>
      </c>
      <c r="AS7" s="8">
        <f t="shared" ca="1" si="2"/>
        <v>2.2363009154068969E-2</v>
      </c>
      <c r="AT7" s="8">
        <f t="shared" ca="1" si="2"/>
        <v>2.2284751440601491E-2</v>
      </c>
      <c r="AU7" s="8">
        <f t="shared" ca="1" si="2"/>
        <v>2.2184797658392874E-2</v>
      </c>
      <c r="AV7" s="8">
        <f t="shared" ca="1" si="2"/>
        <v>2.206459910889369E-2</v>
      </c>
      <c r="AW7" s="8">
        <f t="shared" ca="1" si="2"/>
        <v>2.1928933777782822E-2</v>
      </c>
      <c r="AX7" s="8">
        <f t="shared" ca="1" si="2"/>
        <v>2.1778435807995322E-2</v>
      </c>
      <c r="AY7" s="8">
        <f t="shared" ca="1" si="2"/>
        <v>2.1615019186623785E-2</v>
      </c>
      <c r="AZ7" s="8">
        <f t="shared" ca="1" si="2"/>
        <v>-2.2837104907323602E-2</v>
      </c>
      <c r="BA7" s="8">
        <f t="shared" ca="1" si="2"/>
        <v>1.5831617604533221E-2</v>
      </c>
      <c r="BB7" s="8">
        <f t="shared" ca="1" si="2"/>
        <v>1.2970695063287963E-2</v>
      </c>
      <c r="BC7" s="8">
        <f t="shared" ca="1" si="2"/>
        <v>9.2605623326562636E-3</v>
      </c>
      <c r="BD7" s="8">
        <f t="shared" ca="1" si="2"/>
        <v>4.7216228333870625E-3</v>
      </c>
      <c r="BE7" s="8">
        <f t="shared" ca="1" si="2"/>
        <v>1.1741615026853891E-2</v>
      </c>
      <c r="BF7" s="8">
        <f t="shared" ca="1" si="2"/>
        <v>1.068602058684931E-2</v>
      </c>
      <c r="BG7" s="8">
        <f t="shared" ca="1" si="2"/>
        <v>1.0077214500051834E-2</v>
      </c>
      <c r="BH7" s="8">
        <f t="shared" ca="1" si="2"/>
        <v>1.0242664277928526E-2</v>
      </c>
      <c r="BI7" s="8">
        <f t="shared" ca="1" si="2"/>
        <v>1.158172461497986E-2</v>
      </c>
      <c r="BJ7" s="8">
        <f t="shared" ca="1" si="2"/>
        <v>1.1506587056479667E-2</v>
      </c>
      <c r="BK7" s="8">
        <f t="shared" ca="1" si="2"/>
        <v>1.167594711621911E-2</v>
      </c>
      <c r="BL7" s="8">
        <f t="shared" ca="1" si="2"/>
        <v>1.2039112975501309E-2</v>
      </c>
      <c r="BM7" s="8">
        <f t="shared" ca="1" si="2"/>
        <v>1.2451715785816608E-2</v>
      </c>
      <c r="BN7" s="8">
        <f t="shared" ca="1" si="2"/>
        <v>1.2636544530239657E-2</v>
      </c>
      <c r="BO7" s="8">
        <f t="shared" ca="1" si="2"/>
        <v>1.2886505259797509E-2</v>
      </c>
      <c r="BP7" s="8">
        <f t="shared" ca="1" si="2"/>
        <v>1.3157199106353934E-2</v>
      </c>
      <c r="BQ7" s="8">
        <f t="shared" ca="1" si="2"/>
        <v>1.3406022407861595E-2</v>
      </c>
      <c r="BR7" s="8">
        <f t="shared" ca="1" si="2"/>
        <v>1.361556084404314E-2</v>
      </c>
      <c r="BS7" s="8">
        <f t="shared" ca="1" si="2"/>
        <v>1.3832048148226361E-2</v>
      </c>
      <c r="BT7" s="8">
        <f t="shared" ca="1" si="2"/>
        <v>1.4041188849042596E-2</v>
      </c>
      <c r="BU7" s="8">
        <f t="shared" ca="1" si="2"/>
        <v>1.4236110234809196E-2</v>
      </c>
      <c r="BV7" s="8">
        <f t="shared" ca="1" si="2"/>
        <v>1.4418684931047254E-2</v>
      </c>
      <c r="BW7" s="8">
        <f t="shared" ca="1" si="2"/>
        <v>1.459547357681279E-2</v>
      </c>
    </row>
    <row r="8" spans="1:75" x14ac:dyDescent="0.25">
      <c r="A8" s="3" t="s">
        <v>5</v>
      </c>
    </row>
    <row r="9" spans="1:75" x14ac:dyDescent="0.25">
      <c r="A9" s="5" t="s">
        <v>2</v>
      </c>
      <c r="D9" s="4">
        <f t="array" ref="D9">INDEX(Organic_Signups,MATCH(D$1,Organic_Months,0))</f>
        <v>577</v>
      </c>
      <c r="E9" s="4">
        <f t="array" ref="E9">INDEX(Organic_Signups,MATCH(E$1,Organic_Months,0))</f>
        <v>556</v>
      </c>
      <c r="F9" s="4">
        <f t="array" ref="F9">INDEX(Organic_Signups,MATCH(F$1,Organic_Months,0))</f>
        <v>736</v>
      </c>
      <c r="G9" s="4">
        <f t="array" ref="G9">INDEX(Organic_Signups,MATCH(G$1,Organic_Months,0))</f>
        <v>703</v>
      </c>
      <c r="H9" s="4">
        <f t="array" ref="H9">INDEX(Organic_Signups,MATCH(H$1,Organic_Months,0))</f>
        <v>752</v>
      </c>
      <c r="I9" s="4">
        <f t="array" ref="I9">INDEX(Organic_Signups,MATCH(I$1,Organic_Months,0))</f>
        <v>874</v>
      </c>
      <c r="J9" s="4">
        <f t="array" ref="J9">INDEX(Organic_Signups,MATCH(J$1,Organic_Months,0))</f>
        <v>915</v>
      </c>
      <c r="K9" s="4">
        <f t="array" ref="K9">INDEX(Organic_Signups,MATCH(K$1,Organic_Months,0))</f>
        <v>894</v>
      </c>
      <c r="L9" s="4">
        <f t="array" ref="L9">INDEX(Organic_Signups,MATCH(L$1,Organic_Months,0))</f>
        <v>1407</v>
      </c>
      <c r="M9" s="4">
        <f t="array" ref="M9">INDEX(Organic_Signups,MATCH(M$1,Organic_Months,0))</f>
        <v>1139</v>
      </c>
      <c r="N9" s="4">
        <f t="array" ref="N9">INDEX(Organic_Signups,MATCH(N$1,Organic_Months,0))</f>
        <v>1601</v>
      </c>
      <c r="O9" s="4">
        <f t="array" ref="O9">INDEX(Organic_Signups,MATCH(O$1,Organic_Months,0))</f>
        <v>1963</v>
      </c>
      <c r="P9" s="4">
        <f t="array" ref="P9">INDEX(Organic_Signups,MATCH(P$1,Organic_Months,0))</f>
        <v>2989</v>
      </c>
      <c r="Q9" s="4">
        <f t="array" ref="Q9">INDEX(Organic_Signups,MATCH(Q$1,Organic_Months,0))</f>
        <v>2984</v>
      </c>
      <c r="R9" s="4">
        <f t="array" ref="R9">INDEX(Organic_Signups,MATCH(R$1,Organic_Months,0))</f>
        <v>2461</v>
      </c>
      <c r="S9" s="4">
        <f t="array" ref="S9">INDEX(Organic_Signups,MATCH(S$1,Organic_Months,0))</f>
        <v>2501</v>
      </c>
      <c r="T9" s="4">
        <f t="array" ref="T9">INDEX(Organic_Signups,MATCH(T$1,Organic_Months,0))</f>
        <v>2628</v>
      </c>
      <c r="U9" s="4">
        <f t="array" ref="U9">INDEX(Organic_Signups,MATCH(U$1,Organic_Months,0))</f>
        <v>2594</v>
      </c>
      <c r="V9" s="4">
        <f t="array" ref="V9">INDEX(Organic_Signups,MATCH(V$1,Organic_Months,0))</f>
        <v>2494</v>
      </c>
      <c r="W9" s="4">
        <f t="array" ref="W9">INDEX(Organic_Signups,MATCH(W$1,Organic_Months,0))</f>
        <v>1909</v>
      </c>
      <c r="X9" s="4">
        <f t="array" ref="X9">INDEX(Organic_Signups,MATCH(X$1,Organic_Months,0))</f>
        <v>2695</v>
      </c>
      <c r="Y9" s="4">
        <f t="array" ref="Y9">INDEX(Organic_Signups,MATCH(Y$1,Organic_Months,0))</f>
        <v>2506.3516136464755</v>
      </c>
      <c r="Z9" s="4">
        <f t="array" ref="Z9">INDEX(Organic_Signups,MATCH(Z$1,Organic_Months,0))</f>
        <v>2510.1581439262945</v>
      </c>
      <c r="AA9" s="4">
        <f t="array" ref="AA9">INDEX(Organic_Signups,MATCH(AA$1,Organic_Months,0))</f>
        <v>2663.1092047431089</v>
      </c>
      <c r="AB9" s="4">
        <f t="array" ref="AB9">INDEX(Organic_Signups,MATCH(AB$1,Organic_Months,0))</f>
        <v>2652.0959695835736</v>
      </c>
      <c r="AC9" s="4">
        <f t="array" ref="AC9">INDEX(Organic_Signups,MATCH(AC$1,Organic_Months,0))</f>
        <v>2702.4276358898105</v>
      </c>
      <c r="AD9" s="4">
        <f t="array" ref="AD9">INDEX(Organic_Signups,MATCH(AD$1,Organic_Months,0))</f>
        <v>2657</v>
      </c>
      <c r="AE9" s="4">
        <f t="array" ref="AE9">INDEX(Organic_Signups,MATCH(AE$1,Organic_Months,0))</f>
        <v>2459</v>
      </c>
      <c r="AF9" s="4">
        <f t="array" ref="AF9">INDEX(Organic_Signups,MATCH(AF$1,Organic_Months,0))</f>
        <v>2392.7963743670375</v>
      </c>
      <c r="AG9" s="4">
        <f t="array" ref="AG9">INDEX(Organic_Signups,MATCH(AG$1,Organic_Months,0))</f>
        <v>2309.3548138951151</v>
      </c>
      <c r="AH9" s="4">
        <f t="array" ref="AH9">INDEX(Organic_Signups,MATCH(AH$1,Organic_Months,0))</f>
        <v>2202.4354031091952</v>
      </c>
      <c r="AI9" s="4">
        <f t="array" ref="AI9">INDEX(Organic_Signups,MATCH(AI$1,Organic_Months,0))</f>
        <v>2123.528124583509</v>
      </c>
      <c r="AJ9" s="4">
        <f t="array" ref="AJ9">INDEX(Organic_Signups,MATCH(AJ$1,Organic_Months,0))</f>
        <v>2040.713796179361</v>
      </c>
      <c r="AK9" s="4">
        <f t="array" ref="AK9">INDEX(Organic_Signups,MATCH(AK$1,Organic_Months,0))</f>
        <v>1958.0923750432933</v>
      </c>
      <c r="AL9" s="4">
        <f t="array" ref="AL9">INDEX(Organic_Signups,MATCH(AL$1,Organic_Months,0))</f>
        <v>1882.9438798687565</v>
      </c>
      <c r="AM9" s="4">
        <f t="array" ref="AM9">INDEX(Organic_Signups,MATCH(AM$1,Organic_Months,0))</f>
        <v>1808.9514107726466</v>
      </c>
      <c r="AN9" s="4">
        <f t="array" ref="AN9">INDEX(Organic_Signups,MATCH(AN$1,Organic_Months,0))</f>
        <v>1737.6721332780658</v>
      </c>
      <c r="AO9" s="4">
        <f t="array" ref="AO9">INDEX(Organic_Signups,MATCH(AO$1,Organic_Months,0))</f>
        <v>1669.8811690513442</v>
      </c>
      <c r="AP9" s="4">
        <f t="array" ref="AP9">INDEX(Organic_Signups,MATCH(AP$1,Organic_Months,0))</f>
        <v>1604.3530374632492</v>
      </c>
      <c r="AQ9" s="4">
        <f t="array" ref="AQ9">INDEX(Organic_Signups,MATCH(AQ$1,Organic_Months,0))</f>
        <v>1541.4281404810754</v>
      </c>
      <c r="AR9" s="4">
        <f t="array" ref="AR9">INDEX(Organic_Signups,MATCH(AR$1,Organic_Months,0))</f>
        <v>1481.0726604722129</v>
      </c>
      <c r="AS9" s="4">
        <f t="array" ref="AS9">INDEX(Organic_Signups,MATCH(AS$1,Organic_Months,0))</f>
        <v>1423.0039878844136</v>
      </c>
      <c r="AT9" s="4">
        <f t="array" ref="AT9">INDEX(Organic_Signups,MATCH(AT$1,Organic_Months,0))</f>
        <v>1367.2294962402063</v>
      </c>
      <c r="AU9" s="4">
        <f t="array" ref="AU9">INDEX(Organic_Signups,MATCH(AU$1,Organic_Months,0))</f>
        <v>1313.6541350778041</v>
      </c>
      <c r="AV9" s="4">
        <f t="array" ref="AV9">INDEX(Organic_Signups,MATCH(AV$1,Organic_Months,0))</f>
        <v>1262.1640215791022</v>
      </c>
      <c r="AW9" s="4">
        <f t="array" ref="AW9">INDEX(Organic_Signups,MATCH(AW$1,Organic_Months,0))</f>
        <v>1212.6971653833632</v>
      </c>
      <c r="AX9" s="4">
        <f t="array" ref="AX9">INDEX(Organic_Signups,MATCH(AX$1,Organic_Months,0))</f>
        <v>1165.17024304133</v>
      </c>
      <c r="AY9" s="4">
        <f t="array" ref="AY9">INDEX(Organic_Signups,MATCH(AY$1,Organic_Months,0))</f>
        <v>1119.5035377846941</v>
      </c>
      <c r="AZ9" s="4">
        <f t="array" ref="AZ9">INDEX(Organic_Signups,MATCH(AZ$1,Organic_Months,0))</f>
        <v>1075.6278407251914</v>
      </c>
      <c r="BA9" s="4">
        <f t="array" ref="BA9">INDEX(Organic_Signups,MATCH(BA$1,Organic_Months,0))</f>
        <v>1033.4717228928728</v>
      </c>
      <c r="BB9" s="4">
        <f t="array" ref="BB9">INDEX(Organic_Signups,MATCH(BB$1,Organic_Months,0))</f>
        <v>992.96741350369484</v>
      </c>
      <c r="BC9" s="4">
        <f t="array" ref="BC9">INDEX(Organic_Signups,MATCH(BC$1,Organic_Months,0))</f>
        <v>954.05081580003286</v>
      </c>
      <c r="BD9" s="4">
        <f t="array" ref="BD9">INDEX(Organic_Signups,MATCH(BD$1,Organic_Months,0))</f>
        <v>916.65940527671478</v>
      </c>
      <c r="BE9" s="4">
        <f t="array" ref="BE9">INDEX(Organic_Signups,MATCH(BE$1,Organic_Months,0))</f>
        <v>880.73339602575027</v>
      </c>
      <c r="BF9" s="4">
        <f t="array" ref="BF9">INDEX(Organic_Signups,MATCH(BF$1,Organic_Months,0))</f>
        <v>846.21545791382096</v>
      </c>
      <c r="BG9" s="4">
        <f t="array" ref="BG9">INDEX(Organic_Signups,MATCH(BG$1,Organic_Months,0))</f>
        <v>813.05034190498282</v>
      </c>
      <c r="BH9" s="4">
        <f t="array" ref="BH9">INDEX(Organic_Signups,MATCH(BH$1,Organic_Months,0))</f>
        <v>781.18503655758036</v>
      </c>
      <c r="BI9" s="4">
        <f t="array" ref="BI9">INDEX(Organic_Signups,MATCH(BI$1,Organic_Months,0))</f>
        <v>750.56861393917393</v>
      </c>
      <c r="BJ9" s="4">
        <f t="array" ref="BJ9">INDEX(Organic_Signups,MATCH(BJ$1,Organic_Months,0))</f>
        <v>721.15211513508348</v>
      </c>
      <c r="BK9" s="4">
        <f t="array" ref="BK9">INDEX(Organic_Signups,MATCH(BK$1,Organic_Months,0))</f>
        <v>692.88851577793866</v>
      </c>
      <c r="BL9" s="4">
        <f t="array" ref="BL9">INDEX(Organic_Signups,MATCH(BL$1,Organic_Months,0))</f>
        <v>665.73263284459097</v>
      </c>
      <c r="BM9" s="4">
        <f t="array" ref="BM9">INDEX(Organic_Signups,MATCH(BM$1,Organic_Months,0))</f>
        <v>639.64105017748159</v>
      </c>
      <c r="BN9" s="4">
        <f t="array" ref="BN9">INDEX(Organic_Signups,MATCH(BN$1,Organic_Months,0))</f>
        <v>614.57205631208035</v>
      </c>
      <c r="BO9" s="4">
        <f t="array" ref="BO9">INDEX(Organic_Signups,MATCH(BO$1,Organic_Months,0))</f>
        <v>590.48557378445321</v>
      </c>
      <c r="BP9" s="4">
        <f t="array" ref="BP9">INDEX(Organic_Signups,MATCH(BP$1,Organic_Months,0))</f>
        <v>567.34309536205399</v>
      </c>
      <c r="BQ9" s="4">
        <f t="array" ref="BQ9">INDEX(Organic_Signups,MATCH(BQ$1,Organic_Months,0))</f>
        <v>545.10762356823341</v>
      </c>
      <c r="BR9" s="4">
        <f t="array" ref="BR9">INDEX(Organic_Signups,MATCH(BR$1,Organic_Months,0))</f>
        <v>523.74361072868976</v>
      </c>
      <c r="BS9" s="4">
        <f t="array" ref="BS9">INDEX(Organic_Signups,MATCH(BS$1,Organic_Months,0))</f>
        <v>503.2169023206954</v>
      </c>
      <c r="BT9" s="4">
        <f t="array" ref="BT9">INDEX(Organic_Signups,MATCH(BT$1,Organic_Months,0))</f>
        <v>483.49468251162347</v>
      </c>
      <c r="BU9" s="4">
        <f t="array" ref="BU9">INDEX(Organic_Signups,MATCH(BU$1,Organic_Months,0))</f>
        <v>464.54542154710407</v>
      </c>
      <c r="BV9" s="4">
        <f t="array" ref="BV9">INDEX(Organic_Signups,MATCH(BV$1,Organic_Months,0))</f>
        <v>446.33882539714619</v>
      </c>
      <c r="BW9" s="4">
        <f t="array" ref="BW9">INDEX(Organic_Signups,MATCH(BW$1,Organic_Months,0))</f>
        <v>428.84578733889049</v>
      </c>
    </row>
    <row r="10" spans="1:75" x14ac:dyDescent="0.25">
      <c r="A10" s="5" t="s">
        <v>3</v>
      </c>
      <c r="D10" s="4">
        <f t="array" ref="D10">INDEX(Adwords_Signups,MATCH(D$1,Adwords_Months,0))</f>
        <v>452.40000000000003</v>
      </c>
      <c r="E10" s="4">
        <f t="array" ref="E10">INDEX(Adwords_Signups,MATCH(E$1,Adwords_Months,0))</f>
        <v>486</v>
      </c>
      <c r="F10" s="4">
        <f t="array" ref="F10">INDEX(Adwords_Signups,MATCH(F$1,Adwords_Months,0))</f>
        <v>594.4</v>
      </c>
      <c r="G10" s="4">
        <f t="array" ref="G10">INDEX(Adwords_Signups,MATCH(G$1,Adwords_Months,0))</f>
        <v>575.6</v>
      </c>
      <c r="H10" s="4">
        <f t="array" ref="H10">INDEX(Adwords_Signups,MATCH(H$1,Adwords_Months,0))</f>
        <v>654</v>
      </c>
      <c r="I10" s="4">
        <f t="array" ref="I10">INDEX(Adwords_Signups,MATCH(I$1,Adwords_Months,0))</f>
        <v>732.40000000000009</v>
      </c>
      <c r="J10" s="4">
        <f t="array" ref="J10">INDEX(Adwords_Signups,MATCH(J$1,Adwords_Months,0))</f>
        <v>814.80000000000007</v>
      </c>
      <c r="K10" s="4">
        <f t="array" ref="K10">INDEX(Adwords_Signups,MATCH(K$1,Adwords_Months,0))</f>
        <v>810.80000000000007</v>
      </c>
      <c r="L10" s="4">
        <f t="array" ref="L10">INDEX(Adwords_Signups,MATCH(L$1,Adwords_Months,0))</f>
        <v>1075.6000000000001</v>
      </c>
      <c r="M10" s="4">
        <f t="array" ref="M10">INDEX(Adwords_Signups,MATCH(M$1,Adwords_Months,0))</f>
        <v>965.6</v>
      </c>
      <c r="N10" s="4">
        <f t="array" ref="N10">INDEX(Adwords_Signups,MATCH(N$1,Adwords_Months,0))</f>
        <v>1211.6000000000001</v>
      </c>
      <c r="O10" s="4">
        <f t="array" ref="O10">INDEX(Adwords_Signups,MATCH(O$1,Adwords_Months,0))</f>
        <v>1652.4</v>
      </c>
      <c r="P10" s="4">
        <f t="array" ref="P10">INDEX(Adwords_Signups,MATCH(P$1,Adwords_Months,0))</f>
        <v>2242.4</v>
      </c>
      <c r="Q10" s="4">
        <f t="array" ref="Q10">INDEX(Adwords_Signups,MATCH(Q$1,Adwords_Months,0))</f>
        <v>2259.2000000000003</v>
      </c>
      <c r="R10" s="4">
        <f t="array" ref="R10">INDEX(Adwords_Signups,MATCH(R$1,Adwords_Months,0))</f>
        <v>1878.4</v>
      </c>
      <c r="S10" s="4">
        <f t="array" ref="S10">INDEX(Adwords_Signups,MATCH(S$1,Adwords_Months,0))</f>
        <v>2249.6</v>
      </c>
      <c r="T10" s="4">
        <f t="array" ref="T10">INDEX(Adwords_Signups,MATCH(T$1,Adwords_Months,0))</f>
        <v>2144</v>
      </c>
      <c r="U10" s="4">
        <f t="array" ref="U10">INDEX(Adwords_Signups,MATCH(U$1,Adwords_Months,0))</f>
        <v>2266.8000000000002</v>
      </c>
      <c r="V10" s="4">
        <f t="array" ref="V10">INDEX(Adwords_Signups,MATCH(V$1,Adwords_Months,0))</f>
        <v>2201.6</v>
      </c>
      <c r="W10" s="4">
        <f t="array" ref="W10">INDEX(Adwords_Signups,MATCH(W$1,Adwords_Months,0))</f>
        <v>1538.4</v>
      </c>
      <c r="X10" s="4">
        <f t="array" ref="X10">INDEX(Adwords_Signups,MATCH(X$1,Adwords_Months,0))</f>
        <v>2399.6</v>
      </c>
      <c r="Y10" s="4">
        <f t="array" ref="Y10">INDEX(Adwords_Signups,MATCH(Y$1,Adwords_Months,0))</f>
        <v>1843.5387156021281</v>
      </c>
      <c r="Z10" s="4">
        <f t="array" ref="Z10">INDEX(Adwords_Signups,MATCH(Z$1,Adwords_Months,0))</f>
        <v>1914.8767094582329</v>
      </c>
      <c r="AA10" s="4">
        <f t="array" ref="AA10">INDEX(Adwords_Signups,MATCH(AA$1,Adwords_Months,0))</f>
        <v>2217.3931918482367</v>
      </c>
      <c r="AB10" s="4">
        <f t="array" ref="AB10">INDEX(Adwords_Signups,MATCH(AB$1,Adwords_Months,0))</f>
        <v>2186.0833408893791</v>
      </c>
      <c r="AC10" s="4">
        <f t="array" ref="AC10">INDEX(Adwords_Signups,MATCH(AC$1,Adwords_Months,0))</f>
        <v>2266.4862543607724</v>
      </c>
      <c r="AD10" s="4">
        <f t="array" ref="AD10">INDEX(Adwords_Signups,MATCH(AD$1,Adwords_Months,0))</f>
        <v>2168.5410965934184</v>
      </c>
      <c r="AE10" s="4">
        <f t="array" ref="AE10">INDEX(Adwords_Signups,MATCH(AE$1,Adwords_Months,0))</f>
        <v>2049.7652973950717</v>
      </c>
      <c r="AF10" s="4">
        <f t="array" aca="1" ref="AF10" ca="1">INDEX(Adwords_Signups,MATCH(AF$1,Adwords_Months,0))</f>
        <v>1838.7985135121551</v>
      </c>
      <c r="AG10" s="4">
        <f t="array" aca="1" ref="AG10" ca="1">INDEX(Adwords_Signups,MATCH(AG$1,Adwords_Months,0))</f>
        <v>2026.2681323788281</v>
      </c>
      <c r="AH10" s="4">
        <f t="array" aca="1" ref="AH10" ca="1">INDEX(Adwords_Signups,MATCH(AH$1,Adwords_Months,0))</f>
        <v>2206.7112079563453</v>
      </c>
      <c r="AI10" s="4">
        <f t="array" aca="1" ref="AI10" ca="1">INDEX(Adwords_Signups,MATCH(AI$1,Adwords_Months,0))</f>
        <v>2391.9124878792504</v>
      </c>
      <c r="AJ10" s="4">
        <f t="array" aca="1" ref="AJ10" ca="1">INDEX(Adwords_Signups,MATCH(AJ$1,Adwords_Months,0))</f>
        <v>2576.346822083387</v>
      </c>
      <c r="AK10" s="4">
        <f t="array" aca="1" ref="AK10" ca="1">INDEX(Adwords_Signups,MATCH(AK$1,Adwords_Months,0))</f>
        <v>2759.6040453534547</v>
      </c>
      <c r="AL10" s="4">
        <f t="array" aca="1" ref="AL10" ca="1">INDEX(Adwords_Signups,MATCH(AL$1,Adwords_Months,0))</f>
        <v>2943.9479448823208</v>
      </c>
      <c r="AM10" s="4">
        <f t="array" aca="1" ref="AM10" ca="1">INDEX(Adwords_Signups,MATCH(AM$1,Adwords_Months,0))</f>
        <v>3127.9617735427946</v>
      </c>
      <c r="AN10" s="4">
        <f t="array" aca="1" ref="AN10" ca="1">INDEX(Adwords_Signups,MATCH(AN$1,Adwords_Months,0))</f>
        <v>3311.8176614169638</v>
      </c>
      <c r="AO10" s="4">
        <f t="array" aca="1" ref="AO10" ca="1">INDEX(Adwords_Signups,MATCH(AO$1,Adwords_Months,0))</f>
        <v>3495.8984356274409</v>
      </c>
      <c r="AP10" s="4">
        <f t="array" aca="1" ref="AP10" ca="1">INDEX(Adwords_Signups,MATCH(AP$1,Adwords_Months,0))</f>
        <v>3679.8806928100739</v>
      </c>
      <c r="AQ10" s="4">
        <f t="array" aca="1" ref="AQ10" ca="1">INDEX(Adwords_Signups,MATCH(AQ$1,Adwords_Months,0))</f>
        <v>3863.8514488937553</v>
      </c>
      <c r="AR10" s="4">
        <f t="array" aca="1" ref="AR10" ca="1">INDEX(Adwords_Signups,MATCH(AR$1,Adwords_Months,0))</f>
        <v>4047.8645450214653</v>
      </c>
      <c r="AS10" s="4">
        <f t="array" aca="1" ref="AS10" ca="1">INDEX(Adwords_Signups,MATCH(AS$1,Adwords_Months,0))</f>
        <v>4231.8527586457421</v>
      </c>
      <c r="AT10" s="4">
        <f t="array" aca="1" ref="AT10" ca="1">INDEX(Adwords_Signups,MATCH(AT$1,Adwords_Months,0))</f>
        <v>4415.8431827494414</v>
      </c>
      <c r="AU10" s="4">
        <f t="array" aca="1" ref="AU10" ca="1">INDEX(Adwords_Signups,MATCH(AU$1,Adwords_Months,0))</f>
        <v>4599.8407559480611</v>
      </c>
      <c r="AV10" s="4">
        <f t="array" aca="1" ref="AV10" ca="1">INDEX(Adwords_Signups,MATCH(AV$1,Adwords_Months,0))</f>
        <v>4783.8326962628389</v>
      </c>
      <c r="AW10" s="4">
        <f t="array" aca="1" ref="AW10" ca="1">INDEX(Adwords_Signups,MATCH(AW$1,Adwords_Months,0))</f>
        <v>4967.8259885857233</v>
      </c>
      <c r="AX10" s="4">
        <f t="array" aca="1" ref="AX10" ca="1">INDEX(Adwords_Signups,MATCH(AX$1,Adwords_Months,0))</f>
        <v>5151.8203120808384</v>
      </c>
      <c r="AY10" s="4">
        <f t="array" aca="1" ref="AY10" ca="1">INDEX(Adwords_Signups,MATCH(AY$1,Adwords_Months,0))</f>
        <v>5335.813468036451</v>
      </c>
      <c r="AZ10" s="4">
        <f t="array" aca="1" ref="AZ10" ca="1">INDEX(Adwords_Signups,MATCH(AZ$1,Adwords_Months,0))</f>
        <v>5232.7300197978029</v>
      </c>
      <c r="BA10" s="4">
        <f t="array" aca="1" ref="BA10" ca="1">INDEX(Adwords_Signups,MATCH(BA$1,Adwords_Months,0))</f>
        <v>5376.2495690465703</v>
      </c>
      <c r="BB10" s="4">
        <f t="array" aca="1" ref="BB10" ca="1">INDEX(Adwords_Signups,MATCH(BB$1,Adwords_Months,0))</f>
        <v>5501.2508925626407</v>
      </c>
      <c r="BC10" s="4">
        <f t="array" aca="1" ref="BC10" ca="1">INDEX(Adwords_Signups,MATCH(BC$1,Adwords_Months,0))</f>
        <v>5601.5202479564759</v>
      </c>
      <c r="BD10" s="4">
        <f t="array" aca="1" ref="BD10" ca="1">INDEX(Adwords_Signups,MATCH(BD$1,Adwords_Months,0))</f>
        <v>5670.920546716442</v>
      </c>
      <c r="BE10" s="4">
        <f t="array" aca="1" ref="BE10" ca="1">INDEX(Adwords_Signups,MATCH(BE$1,Adwords_Months,0))</f>
        <v>5785.3720659779228</v>
      </c>
      <c r="BF10" s="4">
        <f t="array" aca="1" ref="BF10" ca="1">INDEX(Adwords_Signups,MATCH(BF$1,Adwords_Months,0))</f>
        <v>5892.2313307111981</v>
      </c>
      <c r="BG10" s="4">
        <f t="array" aca="1" ref="BG10" ca="1">INDEX(Adwords_Signups,MATCH(BG$1,Adwords_Months,0))</f>
        <v>5994.3520173528332</v>
      </c>
      <c r="BH10" s="4">
        <f t="array" aca="1" ref="BH10" ca="1">INDEX(Adwords_Signups,MATCH(BH$1,Adwords_Months,0))</f>
        <v>6096.9562547335945</v>
      </c>
      <c r="BI10" s="4">
        <f t="array" aca="1" ref="BI10" ca="1">INDEX(Adwords_Signups,MATCH(BI$1,Adwords_Months,0))</f>
        <v>6208.2330829911916</v>
      </c>
      <c r="BJ10" s="4">
        <f t="array" aca="1" ref="BJ10" ca="1">INDEX(Adwords_Signups,MATCH(BJ$1,Adwords_Months,0))</f>
        <v>6318.680702609704</v>
      </c>
      <c r="BK10" s="4">
        <f t="array" aca="1" ref="BK10" ca="1">INDEX(Adwords_Signups,MATCH(BK$1,Adwords_Months,0))</f>
        <v>6430.0655703427528</v>
      </c>
      <c r="BL10" s="4">
        <f t="array" aca="1" ref="BL10" ca="1">INDEX(Adwords_Signups,MATCH(BL$1,Adwords_Months,0))</f>
        <v>6543.8701633090614</v>
      </c>
      <c r="BM10" s="4">
        <f t="array" aca="1" ref="BM10" ca="1">INDEX(Adwords_Signups,MATCH(BM$1,Adwords_Months,0))</f>
        <v>6660.600190307945</v>
      </c>
      <c r="BN10" s="4">
        <f t="array" aca="1" ref="BN10" ca="1">INDEX(Adwords_Signups,MATCH(BN$1,Adwords_Months,0))</f>
        <v>6778.7545458288705</v>
      </c>
      <c r="BO10" s="4">
        <f t="array" aca="1" ref="BO10" ca="1">INDEX(Adwords_Signups,MATCH(BO$1,Adwords_Months,0))</f>
        <v>6898.9218339810805</v>
      </c>
      <c r="BP10" s="4">
        <f t="array" aca="1" ref="BP10" ca="1">INDEX(Adwords_Signups,MATCH(BP$1,Adwords_Months,0))</f>
        <v>7021.3830137046116</v>
      </c>
      <c r="BQ10" s="4">
        <f t="array" aca="1" ref="BQ10" ca="1">INDEX(Adwords_Signups,MATCH(BQ$1,Adwords_Months,0))</f>
        <v>7146.1052187492851</v>
      </c>
      <c r="BR10" s="4">
        <f t="array" aca="1" ref="BR10" ca="1">INDEX(Adwords_Signups,MATCH(BR$1,Adwords_Months,0))</f>
        <v>7272.9149112323148</v>
      </c>
      <c r="BS10" s="4">
        <f t="array" aca="1" ref="BS10" ca="1">INDEX(Adwords_Signups,MATCH(BS$1,Adwords_Months,0))</f>
        <v>7401.9853024283766</v>
      </c>
      <c r="BT10" s="4">
        <f t="array" aca="1" ref="BT10" ca="1">INDEX(Adwords_Signups,MATCH(BT$1,Adwords_Months,0))</f>
        <v>7533.3811067653887</v>
      </c>
      <c r="BU10" s="4">
        <f t="array" aca="1" ref="BU10" ca="1">INDEX(Adwords_Signups,MATCH(BU$1,Adwords_Months,0))</f>
        <v>7667.1105573718478</v>
      </c>
      <c r="BV10" s="4">
        <f t="array" aca="1" ref="BV10" ca="1">INDEX(Adwords_Signups,MATCH(BV$1,Adwords_Months,0))</f>
        <v>7803.1926222016118</v>
      </c>
      <c r="BW10" s="4">
        <f t="array" aca="1" ref="BW10" ca="1">INDEX(Adwords_Signups,MATCH(BW$1,Adwords_Months,0))</f>
        <v>7941.6965500809165</v>
      </c>
    </row>
    <row r="11" spans="1:75" x14ac:dyDescent="0.25">
      <c r="A11" s="6" t="str">
        <f>"Total "&amp;A8</f>
        <v>Total Signups</v>
      </c>
      <c r="B11" s="6"/>
      <c r="C11" s="6"/>
      <c r="D11" s="7">
        <f t="shared" ref="D11:BW11" si="3">SUM(D9:D10)</f>
        <v>1029.4000000000001</v>
      </c>
      <c r="E11" s="7">
        <f t="shared" si="3"/>
        <v>1042</v>
      </c>
      <c r="F11" s="7">
        <f t="shared" si="3"/>
        <v>1330.4</v>
      </c>
      <c r="G11" s="7">
        <f t="shared" si="3"/>
        <v>1278.5999999999999</v>
      </c>
      <c r="H11" s="7">
        <f t="shared" si="3"/>
        <v>1406</v>
      </c>
      <c r="I11" s="7">
        <f t="shared" si="3"/>
        <v>1606.4</v>
      </c>
      <c r="J11" s="7">
        <f t="shared" si="3"/>
        <v>1729.8000000000002</v>
      </c>
      <c r="K11" s="7">
        <f t="shared" si="3"/>
        <v>1704.8000000000002</v>
      </c>
      <c r="L11" s="7">
        <f t="shared" si="3"/>
        <v>2482.6000000000004</v>
      </c>
      <c r="M11" s="7">
        <f t="shared" si="3"/>
        <v>2104.6</v>
      </c>
      <c r="N11" s="7">
        <f t="shared" si="3"/>
        <v>2812.6000000000004</v>
      </c>
      <c r="O11" s="7">
        <f t="shared" si="3"/>
        <v>3615.4</v>
      </c>
      <c r="P11" s="7">
        <f t="shared" si="3"/>
        <v>5231.3999999999996</v>
      </c>
      <c r="Q11" s="7">
        <f t="shared" si="3"/>
        <v>5243.2000000000007</v>
      </c>
      <c r="R11" s="7">
        <f t="shared" si="3"/>
        <v>4339.3999999999996</v>
      </c>
      <c r="S11" s="7">
        <f t="shared" si="3"/>
        <v>4750.6000000000004</v>
      </c>
      <c r="T11" s="7">
        <f t="shared" si="3"/>
        <v>4772</v>
      </c>
      <c r="U11" s="7">
        <f t="shared" si="3"/>
        <v>4860.8</v>
      </c>
      <c r="V11" s="7">
        <f t="shared" si="3"/>
        <v>4695.6000000000004</v>
      </c>
      <c r="W11" s="7">
        <f t="shared" si="3"/>
        <v>3447.4</v>
      </c>
      <c r="X11" s="7">
        <f t="shared" si="3"/>
        <v>5094.6000000000004</v>
      </c>
      <c r="Y11" s="7">
        <f t="shared" si="3"/>
        <v>4349.8903292486038</v>
      </c>
      <c r="Z11" s="7">
        <f t="shared" si="3"/>
        <v>4425.0348533845272</v>
      </c>
      <c r="AA11" s="7">
        <f t="shared" si="3"/>
        <v>4880.502396591346</v>
      </c>
      <c r="AB11" s="7">
        <f t="shared" si="3"/>
        <v>4838.1793104729531</v>
      </c>
      <c r="AC11" s="7">
        <f t="shared" si="3"/>
        <v>4968.9138902505829</v>
      </c>
      <c r="AD11" s="7">
        <f t="shared" si="3"/>
        <v>4825.5410965934188</v>
      </c>
      <c r="AE11" s="7">
        <f t="shared" si="3"/>
        <v>4508.7652973950717</v>
      </c>
      <c r="AF11" s="7">
        <f t="shared" ca="1" si="3"/>
        <v>4231.5948878791924</v>
      </c>
      <c r="AG11" s="7">
        <f t="shared" ca="1" si="3"/>
        <v>4335.6229462739429</v>
      </c>
      <c r="AH11" s="7">
        <f t="shared" ca="1" si="3"/>
        <v>4409.1466110655401</v>
      </c>
      <c r="AI11" s="7">
        <f t="shared" ca="1" si="3"/>
        <v>4515.4406124627594</v>
      </c>
      <c r="AJ11" s="7">
        <f t="shared" ca="1" si="3"/>
        <v>4617.060618262748</v>
      </c>
      <c r="AK11" s="7">
        <f t="shared" ca="1" si="3"/>
        <v>4717.6964203967482</v>
      </c>
      <c r="AL11" s="7">
        <f t="shared" ca="1" si="3"/>
        <v>4826.8918247510774</v>
      </c>
      <c r="AM11" s="7">
        <f t="shared" ca="1" si="3"/>
        <v>4936.913184315441</v>
      </c>
      <c r="AN11" s="7">
        <f t="shared" ca="1" si="3"/>
        <v>5049.4897946950296</v>
      </c>
      <c r="AO11" s="7">
        <f t="shared" ca="1" si="3"/>
        <v>5165.7796046787853</v>
      </c>
      <c r="AP11" s="7">
        <f t="shared" ca="1" si="3"/>
        <v>5284.2337302733231</v>
      </c>
      <c r="AQ11" s="7">
        <f t="shared" ca="1" si="3"/>
        <v>5405.2795893748307</v>
      </c>
      <c r="AR11" s="7">
        <f t="shared" ca="1" si="3"/>
        <v>5528.9372054936784</v>
      </c>
      <c r="AS11" s="7">
        <f t="shared" ca="1" si="3"/>
        <v>5654.8567465301558</v>
      </c>
      <c r="AT11" s="7">
        <f t="shared" ca="1" si="3"/>
        <v>5783.072678989648</v>
      </c>
      <c r="AU11" s="7">
        <f t="shared" ca="1" si="3"/>
        <v>5913.4948910258654</v>
      </c>
      <c r="AV11" s="7">
        <f t="shared" ca="1" si="3"/>
        <v>6045.9967178419411</v>
      </c>
      <c r="AW11" s="7">
        <f t="shared" ca="1" si="3"/>
        <v>6180.5231539690867</v>
      </c>
      <c r="AX11" s="7">
        <f t="shared" ca="1" si="3"/>
        <v>6316.9905551221682</v>
      </c>
      <c r="AY11" s="7">
        <f t="shared" ca="1" si="3"/>
        <v>6455.3170058211454</v>
      </c>
      <c r="AZ11" s="7">
        <f t="shared" ca="1" si="3"/>
        <v>6308.3578605229941</v>
      </c>
      <c r="BA11" s="7">
        <f t="shared" ca="1" si="3"/>
        <v>6409.7212919394433</v>
      </c>
      <c r="BB11" s="7">
        <f t="shared" ca="1" si="3"/>
        <v>6494.2183060663356</v>
      </c>
      <c r="BC11" s="7">
        <f t="shared" ca="1" si="3"/>
        <v>6555.5710637565089</v>
      </c>
      <c r="BD11" s="7">
        <f t="shared" ca="1" si="3"/>
        <v>6587.579951993157</v>
      </c>
      <c r="BE11" s="7">
        <f t="shared" ca="1" si="3"/>
        <v>6666.105462003673</v>
      </c>
      <c r="BF11" s="7">
        <f t="shared" ca="1" si="3"/>
        <v>6738.4467886250186</v>
      </c>
      <c r="BG11" s="7">
        <f t="shared" ca="1" si="3"/>
        <v>6807.402359257816</v>
      </c>
      <c r="BH11" s="7">
        <f t="shared" ca="1" si="3"/>
        <v>6878.1412912911746</v>
      </c>
      <c r="BI11" s="7">
        <f t="shared" ca="1" si="3"/>
        <v>6958.8016969303653</v>
      </c>
      <c r="BJ11" s="7">
        <f t="shared" ca="1" si="3"/>
        <v>7039.8328177447875</v>
      </c>
      <c r="BK11" s="7">
        <f t="shared" ca="1" si="3"/>
        <v>7122.9540861206915</v>
      </c>
      <c r="BL11" s="7">
        <f t="shared" ca="1" si="3"/>
        <v>7209.602796153652</v>
      </c>
      <c r="BM11" s="7">
        <f t="shared" ca="1" si="3"/>
        <v>7300.2412404854267</v>
      </c>
      <c r="BN11" s="7">
        <f t="shared" ca="1" si="3"/>
        <v>7393.3266021409509</v>
      </c>
      <c r="BO11" s="7">
        <f t="shared" ca="1" si="3"/>
        <v>7489.4074077655332</v>
      </c>
      <c r="BP11" s="7">
        <f t="shared" ca="1" si="3"/>
        <v>7588.7261090666652</v>
      </c>
      <c r="BQ11" s="7">
        <f t="shared" ca="1" si="3"/>
        <v>7691.2128423175182</v>
      </c>
      <c r="BR11" s="7">
        <f t="shared" ca="1" si="3"/>
        <v>7796.6585219610042</v>
      </c>
      <c r="BS11" s="7">
        <f t="shared" ca="1" si="3"/>
        <v>7905.2022047490718</v>
      </c>
      <c r="BT11" s="7">
        <f t="shared" ca="1" si="3"/>
        <v>8016.8757892770118</v>
      </c>
      <c r="BU11" s="7">
        <f t="shared" ca="1" si="3"/>
        <v>8131.6559789189523</v>
      </c>
      <c r="BV11" s="7">
        <f t="shared" ca="1" si="3"/>
        <v>8249.5314475987579</v>
      </c>
      <c r="BW11" s="7">
        <f t="shared" ca="1" si="3"/>
        <v>8370.5423374198072</v>
      </c>
    </row>
    <row r="12" spans="1:75" x14ac:dyDescent="0.25">
      <c r="A12" s="5" t="s">
        <v>6</v>
      </c>
      <c r="D12" s="8">
        <f t="shared" ref="D12:BW12" si="4">D11/D6</f>
        <v>0.12941265211706729</v>
      </c>
      <c r="E12" s="8">
        <f t="shared" si="4"/>
        <v>0.12466799071570432</v>
      </c>
      <c r="F12" s="8">
        <f t="shared" si="4"/>
        <v>0.16524655322320209</v>
      </c>
      <c r="G12" s="8">
        <f t="shared" si="4"/>
        <v>0.14010212355635421</v>
      </c>
      <c r="H12" s="8">
        <f t="shared" si="4"/>
        <v>0.12864854973007595</v>
      </c>
      <c r="I12" s="8">
        <f t="shared" si="4"/>
        <v>0.11846083506629503</v>
      </c>
      <c r="J12" s="8">
        <f t="shared" si="4"/>
        <v>0.1148392065220278</v>
      </c>
      <c r="K12" s="8">
        <f t="shared" si="4"/>
        <v>6.9168100230452154E-2</v>
      </c>
      <c r="L12" s="8">
        <f t="shared" si="4"/>
        <v>7.1477516799778901E-2</v>
      </c>
      <c r="M12" s="8">
        <f t="shared" si="4"/>
        <v>7.6902839185880797E-2</v>
      </c>
      <c r="N12" s="8">
        <f t="shared" si="4"/>
        <v>9.709401473360077E-2</v>
      </c>
      <c r="O12" s="8">
        <f t="shared" si="4"/>
        <v>8.3766600865608304E-2</v>
      </c>
      <c r="P12" s="8">
        <f t="shared" si="4"/>
        <v>0.11514842026950284</v>
      </c>
      <c r="Q12" s="8">
        <f t="shared" si="4"/>
        <v>8.3564163290546126E-2</v>
      </c>
      <c r="R12" s="8">
        <f t="shared" si="4"/>
        <v>8.9298355366050408E-2</v>
      </c>
      <c r="S12" s="8">
        <f t="shared" si="4"/>
        <v>8.2793933626822552E-2</v>
      </c>
      <c r="T12" s="8">
        <f t="shared" si="4"/>
        <v>8.9509125354041222E-2</v>
      </c>
      <c r="U12" s="8">
        <f t="shared" si="4"/>
        <v>8.5853768819369389E-2</v>
      </c>
      <c r="V12" s="8">
        <f t="shared" si="4"/>
        <v>9.245636695860375E-2</v>
      </c>
      <c r="W12" s="8">
        <f t="shared" si="4"/>
        <v>7.2264355817161174E-2</v>
      </c>
      <c r="X12" s="8">
        <f t="shared" si="4"/>
        <v>8.8400646876323083E-2</v>
      </c>
      <c r="Y12" s="8">
        <f t="shared" si="4"/>
        <v>8.4562063101478832E-2</v>
      </c>
      <c r="Z12" s="8">
        <f t="shared" si="4"/>
        <v>8.2183722622988911E-2</v>
      </c>
      <c r="AA12" s="8">
        <f t="shared" si="4"/>
        <v>8.5153017803021702E-2</v>
      </c>
      <c r="AB12" s="8">
        <f t="shared" si="4"/>
        <v>8.4032036429571799E-2</v>
      </c>
      <c r="AC12" s="8">
        <f t="shared" si="4"/>
        <v>8.3849527282137085E-2</v>
      </c>
      <c r="AD12" s="8">
        <f t="shared" si="4"/>
        <v>8.5770289631412311E-2</v>
      </c>
      <c r="AE12" s="8">
        <f t="shared" si="4"/>
        <v>8.3973320466816256E-2</v>
      </c>
      <c r="AF12" s="8">
        <f t="shared" ca="1" si="4"/>
        <v>8.4488900942904427E-2</v>
      </c>
      <c r="AG12" s="8">
        <f t="shared" ca="1" si="4"/>
        <v>8.4803217858597721E-2</v>
      </c>
      <c r="AH12" s="8">
        <f t="shared" ca="1" si="4"/>
        <v>8.452716687421144E-2</v>
      </c>
      <c r="AI12" s="8">
        <f t="shared" ca="1" si="4"/>
        <v>8.4733815330898743E-2</v>
      </c>
      <c r="AJ12" s="8">
        <f t="shared" ca="1" si="4"/>
        <v>8.4807792458191408E-2</v>
      </c>
      <c r="AK12" s="8">
        <f t="shared" ca="1" si="4"/>
        <v>8.4810956948329547E-2</v>
      </c>
      <c r="AL12" s="8">
        <f t="shared" ca="1" si="4"/>
        <v>8.4893723305252758E-2</v>
      </c>
      <c r="AM12" s="8">
        <f t="shared" ca="1" si="4"/>
        <v>8.4941429205943206E-2</v>
      </c>
      <c r="AN12" s="8">
        <f t="shared" ca="1" si="4"/>
        <v>8.4981098000606214E-2</v>
      </c>
      <c r="AO12" s="8">
        <f t="shared" ca="1" si="4"/>
        <v>8.5031068048834133E-2</v>
      </c>
      <c r="AP12" s="8">
        <f t="shared" ca="1" si="4"/>
        <v>8.507161398584373E-2</v>
      </c>
      <c r="AQ12" s="8">
        <f t="shared" ca="1" si="4"/>
        <v>8.510992521829476E-2</v>
      </c>
      <c r="AR12" s="8">
        <f t="shared" ca="1" si="4"/>
        <v>8.5147757163634763E-2</v>
      </c>
      <c r="AS12" s="8">
        <f t="shared" ca="1" si="4"/>
        <v>8.5182039739013768E-2</v>
      </c>
      <c r="AT12" s="8">
        <f t="shared" ca="1" si="4"/>
        <v>8.5214440202405387E-2</v>
      </c>
      <c r="AU12" s="8">
        <f t="shared" ca="1" si="4"/>
        <v>8.5245086003927883E-2</v>
      </c>
      <c r="AV12" s="8">
        <f t="shared" ca="1" si="4"/>
        <v>8.5273617741364036E-2</v>
      </c>
      <c r="AW12" s="8">
        <f t="shared" ca="1" si="4"/>
        <v>8.5300450252861745E-2</v>
      </c>
      <c r="AX12" s="8">
        <f t="shared" ca="1" si="4"/>
        <v>8.5325645120385818E-2</v>
      </c>
      <c r="AY12" s="8">
        <f t="shared" ca="1" si="4"/>
        <v>8.534924000057767E-2</v>
      </c>
      <c r="AZ12" s="8">
        <f t="shared" ca="1" si="4"/>
        <v>8.5355485783893903E-2</v>
      </c>
      <c r="BA12" s="8">
        <f t="shared" ca="1" si="4"/>
        <v>8.5375357689922798E-2</v>
      </c>
      <c r="BB12" s="8">
        <f t="shared" ca="1" si="4"/>
        <v>8.5393220417643384E-2</v>
      </c>
      <c r="BC12" s="8">
        <f t="shared" ca="1" si="4"/>
        <v>8.5409019309369949E-2</v>
      </c>
      <c r="BD12" s="8">
        <f t="shared" ca="1" si="4"/>
        <v>8.5422712118211924E-2</v>
      </c>
      <c r="BE12" s="8">
        <f t="shared" ca="1" si="4"/>
        <v>8.5437793358071459E-2</v>
      </c>
      <c r="BF12" s="8">
        <f t="shared" ca="1" si="4"/>
        <v>8.5451833850338263E-2</v>
      </c>
      <c r="BG12" s="8">
        <f t="shared" ca="1" si="4"/>
        <v>8.5465026311126152E-2</v>
      </c>
      <c r="BH12" s="8">
        <f t="shared" ca="1" si="4"/>
        <v>8.5477615235740878E-2</v>
      </c>
      <c r="BI12" s="8">
        <f t="shared" ca="1" si="4"/>
        <v>8.5489896295180987E-2</v>
      </c>
      <c r="BJ12" s="8">
        <f t="shared" ca="1" si="4"/>
        <v>8.5501544496754206E-2</v>
      </c>
      <c r="BK12" s="8">
        <f t="shared" ca="1" si="4"/>
        <v>8.5512643956886736E-2</v>
      </c>
      <c r="BL12" s="8">
        <f t="shared" ca="1" si="4"/>
        <v>8.5523256792387856E-2</v>
      </c>
      <c r="BM12" s="8">
        <f t="shared" ca="1" si="4"/>
        <v>8.5533409382540865E-2</v>
      </c>
      <c r="BN12" s="8">
        <f t="shared" ca="1" si="4"/>
        <v>8.5543076817380909E-2</v>
      </c>
      <c r="BO12" s="8">
        <f t="shared" ca="1" si="4"/>
        <v>8.5552291419451434E-2</v>
      </c>
      <c r="BP12" s="8">
        <f t="shared" ca="1" si="4"/>
        <v>8.5561075324940367E-2</v>
      </c>
      <c r="BQ12" s="8">
        <f t="shared" ca="1" si="4"/>
        <v>8.5569442908007706E-2</v>
      </c>
      <c r="BR12" s="8">
        <f t="shared" ca="1" si="4"/>
        <v>8.5577406150712965E-2</v>
      </c>
      <c r="BS12" s="8">
        <f t="shared" ca="1" si="4"/>
        <v>8.5584983846414941E-2</v>
      </c>
      <c r="BT12" s="8">
        <f t="shared" ca="1" si="4"/>
        <v>8.5592192059988137E-2</v>
      </c>
      <c r="BU12" s="8">
        <f t="shared" ca="1" si="4"/>
        <v>8.5599045559477199E-2</v>
      </c>
      <c r="BV12" s="8">
        <f t="shared" ca="1" si="4"/>
        <v>8.5605559040573403E-2</v>
      </c>
      <c r="BW12" s="8">
        <f t="shared" ca="1" si="4"/>
        <v>8.561174755635452E-2</v>
      </c>
    </row>
    <row r="13" spans="1:75" x14ac:dyDescent="0.25">
      <c r="A13" s="3" t="s">
        <v>7</v>
      </c>
    </row>
    <row r="14" spans="1:75" x14ac:dyDescent="0.25">
      <c r="A14" s="5" t="s">
        <v>2</v>
      </c>
      <c r="D14" s="4">
        <f t="array" ref="D14">INDEX(Organic_MQLs,MATCH(D$1,Organic_Months,0))</f>
        <v>141</v>
      </c>
      <c r="E14" s="4">
        <f t="array" ref="E14">INDEX(Organic_MQLs,MATCH(E$1,Organic_Months,0))</f>
        <v>158</v>
      </c>
      <c r="F14" s="4">
        <f t="array" ref="F14">INDEX(Organic_MQLs,MATCH(F$1,Organic_Months,0))</f>
        <v>175</v>
      </c>
      <c r="G14" s="4">
        <f t="array" ref="G14">INDEX(Organic_MQLs,MATCH(G$1,Organic_Months,0))</f>
        <v>192</v>
      </c>
      <c r="H14" s="4">
        <f t="array" ref="H14">INDEX(Organic_MQLs,MATCH(H$1,Organic_Months,0))</f>
        <v>177</v>
      </c>
      <c r="I14" s="4">
        <f t="array" ref="I14">INDEX(Organic_MQLs,MATCH(I$1,Organic_Months,0))</f>
        <v>206</v>
      </c>
      <c r="J14" s="4">
        <f t="array" ref="J14">INDEX(Organic_MQLs,MATCH(J$1,Organic_Months,0))</f>
        <v>295</v>
      </c>
      <c r="K14" s="4">
        <f t="array" ref="K14">INDEX(Organic_MQLs,MATCH(K$1,Organic_Months,0))</f>
        <v>231</v>
      </c>
      <c r="L14" s="4">
        <f t="array" ref="L14">INDEX(Organic_MQLs,MATCH(L$1,Organic_Months,0))</f>
        <v>354</v>
      </c>
      <c r="M14" s="4">
        <f t="array" ref="M14">INDEX(Organic_MQLs,MATCH(M$1,Organic_Months,0))</f>
        <v>349</v>
      </c>
      <c r="N14" s="4">
        <f t="array" ref="N14">INDEX(Organic_MQLs,MATCH(N$1,Organic_Months,0))</f>
        <v>482</v>
      </c>
      <c r="O14" s="4">
        <f t="array" ref="O14">INDEX(Organic_MQLs,MATCH(O$1,Organic_Months,0))</f>
        <v>428</v>
      </c>
      <c r="P14" s="4">
        <f t="array" ref="P14">INDEX(Organic_MQLs,MATCH(P$1,Organic_Months,0))</f>
        <v>580</v>
      </c>
      <c r="Q14" s="4">
        <f t="array" ref="Q14">INDEX(Organic_MQLs,MATCH(Q$1,Organic_Months,0))</f>
        <v>824</v>
      </c>
      <c r="R14" s="4">
        <f t="array" ref="R14">INDEX(Organic_MQLs,MATCH(R$1,Organic_Months,0))</f>
        <v>570</v>
      </c>
      <c r="S14" s="4">
        <f t="array" ref="S14">INDEX(Organic_MQLs,MATCH(S$1,Organic_Months,0))</f>
        <v>778</v>
      </c>
      <c r="T14" s="4">
        <f t="array" ref="T14">INDEX(Organic_MQLs,MATCH(T$1,Organic_Months,0))</f>
        <v>580</v>
      </c>
      <c r="U14" s="4">
        <f t="array" ref="U14">INDEX(Organic_MQLs,MATCH(U$1,Organic_Months,0))</f>
        <v>823</v>
      </c>
      <c r="V14" s="4">
        <f t="array" ref="V14">INDEX(Organic_MQLs,MATCH(V$1,Organic_Months,0))</f>
        <v>956</v>
      </c>
      <c r="W14" s="4">
        <f t="array" ref="W14">INDEX(Organic_MQLs,MATCH(W$1,Organic_Months,0))</f>
        <v>494</v>
      </c>
      <c r="X14" s="4">
        <f t="array" ref="X14">INDEX(Organic_MQLs,MATCH(X$1,Organic_Months,0))</f>
        <v>743</v>
      </c>
      <c r="Y14" s="4">
        <f t="array" ref="Y14">INDEX(Organic_MQLs,MATCH(Y$1,Organic_Months,0))</f>
        <v>774.36307251714857</v>
      </c>
      <c r="Z14" s="4">
        <f t="array" ref="Z14">INDEX(Organic_MQLs,MATCH(Z$1,Organic_Months,0))</f>
        <v>710.0688786165789</v>
      </c>
      <c r="AA14" s="4">
        <f t="array" ref="AA14">INDEX(Organic_MQLs,MATCH(AA$1,Organic_Months,0))</f>
        <v>769.22609430377247</v>
      </c>
      <c r="AB14" s="4">
        <f t="array" ref="AB14">INDEX(Organic_MQLs,MATCH(AB$1,Organic_Months,0))</f>
        <v>778.28306957067798</v>
      </c>
      <c r="AC14" s="4">
        <f t="array" ref="AC14">INDEX(Organic_MQLs,MATCH(AC$1,Organic_Months,0))</f>
        <v>779.63680970250743</v>
      </c>
      <c r="AD14" s="4">
        <f t="array" ref="AD14">INDEX(Organic_MQLs,MATCH(AD$1,Organic_Months,0))</f>
        <v>803.66154719932979</v>
      </c>
      <c r="AE14" s="4">
        <f t="array" ref="AE14">INDEX(Organic_MQLs,MATCH(AE$1,Organic_Months,0))</f>
        <v>815.55355984777395</v>
      </c>
      <c r="AF14" s="4">
        <f t="array" ref="AF14">INDEX(Organic_MQLs,MATCH(AF$1,Organic_Months,0))</f>
        <v>734.15838022124581</v>
      </c>
      <c r="AG14" s="4">
        <f t="array" ref="AG14">INDEX(Organic_MQLs,MATCH(AG$1,Organic_Months,0))</f>
        <v>723.78769122959841</v>
      </c>
      <c r="AH14" s="4">
        <f t="array" ref="AH14">INDEX(Organic_MQLs,MATCH(AH$1,Organic_Months,0))</f>
        <v>699.22222632796013</v>
      </c>
      <c r="AI14" s="4">
        <f t="array" ref="AI14">INDEX(Organic_MQLs,MATCH(AI$1,Organic_Months,0))</f>
        <v>663.44414530449274</v>
      </c>
      <c r="AJ14" s="4">
        <f t="array" ref="AJ14">INDEX(Organic_MQLs,MATCH(AJ$1,Organic_Months,0))</f>
        <v>641.69575173060502</v>
      </c>
      <c r="AK14" s="4">
        <f t="array" ref="AK14">INDEX(Organic_MQLs,MATCH(AK$1,Organic_Months,0))</f>
        <v>616.4481080055524</v>
      </c>
      <c r="AL14" s="4">
        <f t="array" ref="AL14">INDEX(Organic_MQLs,MATCH(AL$1,Organic_Months,0))</f>
        <v>590.99065795852164</v>
      </c>
      <c r="AM14" s="4">
        <f t="array" ref="AM14">INDEX(Organic_MQLs,MATCH(AM$1,Organic_Months,0))</f>
        <v>568.70735162768335</v>
      </c>
      <c r="AN14" s="4">
        <f t="array" ref="AN14">INDEX(Organic_MQLs,MATCH(AN$1,Organic_Months,0))</f>
        <v>546.25953113389699</v>
      </c>
      <c r="AO14" s="4">
        <f t="array" ref="AO14">INDEX(Organic_MQLs,MATCH(AO$1,Organic_Months,0))</f>
        <v>524.67280540614433</v>
      </c>
      <c r="AP14" s="4">
        <f t="array" ref="AP14">INDEX(Organic_MQLs,MATCH(AP$1,Organic_Months,0))</f>
        <v>504.2765335666474</v>
      </c>
      <c r="AQ14" s="4">
        <f t="array" ref="AQ14">INDEX(Organic_MQLs,MATCH(AQ$1,Organic_Months,0))</f>
        <v>484.46062533927915</v>
      </c>
      <c r="AR14" s="4">
        <f t="array" ref="AR14">INDEX(Organic_MQLs,MATCH(AR$1,Organic_Months,0))</f>
        <v>465.45417031308568</v>
      </c>
      <c r="AS14" s="4">
        <f t="array" ref="AS14">INDEX(Organic_MQLs,MATCH(AS$1,Organic_Months,0))</f>
        <v>447.24128595637251</v>
      </c>
      <c r="AT14" s="4">
        <f t="array" ref="AT14">INDEX(Organic_MQLs,MATCH(AT$1,Organic_Months,0))</f>
        <v>429.6999095408226</v>
      </c>
      <c r="AU14" s="4">
        <f t="array" ref="AU14">INDEX(Organic_MQLs,MATCH(AU$1,Organic_Months,0))</f>
        <v>412.85807280208599</v>
      </c>
      <c r="AV14" s="4">
        <f t="array" ref="AV14">INDEX(Organic_MQLs,MATCH(AV$1,Organic_Months,0))</f>
        <v>396.68197147727648</v>
      </c>
      <c r="AW14" s="4">
        <f t="array" ref="AW14">INDEX(Organic_MQLs,MATCH(AW$1,Organic_Months,0))</f>
        <v>381.13228941663061</v>
      </c>
      <c r="AX14" s="4">
        <f t="array" ref="AX14">INDEX(Organic_MQLs,MATCH(AX$1,Organic_Months,0))</f>
        <v>366.19515945048647</v>
      </c>
      <c r="AY14" s="4">
        <f t="array" ref="AY14">INDEX(Organic_MQLs,MATCH(AY$1,Organic_Months,0))</f>
        <v>351.84382826420557</v>
      </c>
      <c r="AZ14" s="4">
        <f t="array" ref="AZ14">INDEX(Organic_MQLs,MATCH(AZ$1,Organic_Months,0))</f>
        <v>338.05371108527856</v>
      </c>
      <c r="BA14" s="4">
        <f t="array" ref="BA14">INDEX(Organic_MQLs,MATCH(BA$1,Organic_Months,0))</f>
        <v>324.80475382431513</v>
      </c>
      <c r="BB14" s="4">
        <f t="array" ref="BB14">INDEX(Organic_MQLs,MATCH(BB$1,Organic_Months,0))</f>
        <v>312.07499958458487</v>
      </c>
      <c r="BC14" s="4">
        <f t="array" ref="BC14">INDEX(Organic_MQLs,MATCH(BC$1,Organic_Months,0))</f>
        <v>299.84396662332762</v>
      </c>
      <c r="BD14" s="4">
        <f t="array" ref="BD14">INDEX(Organic_MQLs,MATCH(BD$1,Organic_Months,0))</f>
        <v>288.09243509796426</v>
      </c>
      <c r="BE14" s="4">
        <f t="array" ref="BE14">INDEX(Organic_MQLs,MATCH(BE$1,Organic_Months,0))</f>
        <v>276.80144174124302</v>
      </c>
      <c r="BF14" s="4">
        <f t="array" ref="BF14">INDEX(Organic_MQLs,MATCH(BF$1,Organic_Months,0))</f>
        <v>265.95294398642204</v>
      </c>
      <c r="BG14" s="4">
        <f t="array" ref="BG14">INDEX(Organic_MQLs,MATCH(BG$1,Organic_Months,0))</f>
        <v>255.52964944329838</v>
      </c>
      <c r="BH14" s="4">
        <f t="array" ref="BH14">INDEX(Organic_MQLs,MATCH(BH$1,Organic_Months,0))</f>
        <v>245.51485851593404</v>
      </c>
      <c r="BI14" s="4">
        <f t="array" ref="BI14">INDEX(Organic_MQLs,MATCH(BI$1,Organic_Months,0))</f>
        <v>235.89256780788588</v>
      </c>
      <c r="BJ14" s="4">
        <f t="array" ref="BJ14">INDEX(Organic_MQLs,MATCH(BJ$1,Organic_Months,0))</f>
        <v>226.64740107618684</v>
      </c>
      <c r="BK14" s="4">
        <f t="array" ref="BK14">INDEX(Organic_MQLs,MATCH(BK$1,Organic_Months,0))</f>
        <v>217.76457139520139</v>
      </c>
      <c r="BL14" s="4">
        <f t="array" ref="BL14">INDEX(Organic_MQLs,MATCH(BL$1,Organic_Months,0))</f>
        <v>209.2298800872835</v>
      </c>
      <c r="BM14" s="4">
        <f t="array" ref="BM14">INDEX(Organic_MQLs,MATCH(BM$1,Organic_Months,0))</f>
        <v>201.02968352193912</v>
      </c>
      <c r="BN14" s="4">
        <f t="array" ref="BN14">INDEX(Organic_MQLs,MATCH(BN$1,Organic_Months,0))</f>
        <v>193.15087093929077</v>
      </c>
      <c r="BO14" s="4">
        <f t="array" ref="BO14">INDEX(Organic_MQLs,MATCH(BO$1,Organic_Months,0))</f>
        <v>185.58084708970665</v>
      </c>
      <c r="BP14" s="4">
        <f t="array" ref="BP14">INDEX(Organic_MQLs,MATCH(BP$1,Organic_Months,0))</f>
        <v>178.30750986306995</v>
      </c>
      <c r="BQ14" s="4">
        <f t="array" ref="BQ14">INDEX(Organic_MQLs,MATCH(BQ$1,Organic_Months,0))</f>
        <v>171.31923124888337</v>
      </c>
      <c r="BR14" s="4">
        <f t="array" ref="BR14">INDEX(Organic_MQLs,MATCH(BR$1,Organic_Months,0))</f>
        <v>164.60483926105752</v>
      </c>
      <c r="BS14" s="4">
        <f t="array" ref="BS14">INDEX(Organic_MQLs,MATCH(BS$1,Organic_Months,0))</f>
        <v>158.15359964284698</v>
      </c>
      <c r="BT14" s="4">
        <f t="array" ref="BT14">INDEX(Organic_MQLs,MATCH(BT$1,Organic_Months,0))</f>
        <v>151.95519882527179</v>
      </c>
      <c r="BU14" s="4">
        <f t="array" ref="BU14">INDEX(Organic_MQLs,MATCH(BU$1,Organic_Months,0))</f>
        <v>145.99972750012776</v>
      </c>
      <c r="BV14" s="4">
        <f t="array" ref="BV14">INDEX(Organic_MQLs,MATCH(BV$1,Organic_Months,0))</f>
        <v>140.27766469991212</v>
      </c>
      <c r="BW14" s="4">
        <f t="array" ref="BW14">INDEX(Organic_MQLs,MATCH(BW$1,Organic_Months,0))</f>
        <v>134.77986260818574</v>
      </c>
    </row>
    <row r="15" spans="1:75" x14ac:dyDescent="0.25">
      <c r="A15" s="5" t="s">
        <v>3</v>
      </c>
      <c r="D15" s="4">
        <f t="array" ref="D15">INDEX(Adwords_MQLs,MATCH(D$1,Adwords_Months,0))</f>
        <v>135.9</v>
      </c>
      <c r="E15" s="4">
        <f t="array" ref="E15">INDEX(Adwords_MQLs,MATCH(E$1,Adwords_Months,0))</f>
        <v>132</v>
      </c>
      <c r="F15" s="4">
        <f t="array" ref="F15">INDEX(Adwords_MQLs,MATCH(F$1,Adwords_Months,0))</f>
        <v>125.69999999999999</v>
      </c>
      <c r="G15" s="4">
        <f t="array" ref="G15">INDEX(Adwords_MQLs,MATCH(G$1,Adwords_Months,0))</f>
        <v>146.69999999999999</v>
      </c>
      <c r="H15" s="4">
        <f t="array" ref="H15">INDEX(Adwords_MQLs,MATCH(H$1,Adwords_Months,0))</f>
        <v>168.9</v>
      </c>
      <c r="I15" s="4">
        <f t="array" ref="I15">INDEX(Adwords_MQLs,MATCH(I$1,Adwords_Months,0))</f>
        <v>195.9</v>
      </c>
      <c r="J15" s="4">
        <f t="array" ref="J15">INDEX(Adwords_MQLs,MATCH(J$1,Adwords_Months,0))</f>
        <v>236.39999999999998</v>
      </c>
      <c r="K15" s="4">
        <f t="array" ref="K15">INDEX(Adwords_MQLs,MATCH(K$1,Adwords_Months,0))</f>
        <v>201.9</v>
      </c>
      <c r="L15" s="4">
        <f t="array" ref="L15">INDEX(Adwords_MQLs,MATCH(L$1,Adwords_Months,0))</f>
        <v>330.59999999999997</v>
      </c>
      <c r="M15" s="4">
        <f t="array" ref="M15">INDEX(Adwords_MQLs,MATCH(M$1,Adwords_Months,0))</f>
        <v>297</v>
      </c>
      <c r="N15" s="4">
        <f t="array" ref="N15">INDEX(Adwords_MQLs,MATCH(N$1,Adwords_Months,0))</f>
        <v>343.5</v>
      </c>
      <c r="O15" s="4">
        <f t="array" ref="O15">INDEX(Adwords_MQLs,MATCH(O$1,Adwords_Months,0))</f>
        <v>362.09999999999997</v>
      </c>
      <c r="P15" s="4">
        <f t="array" ref="P15">INDEX(Adwords_MQLs,MATCH(P$1,Adwords_Months,0))</f>
        <v>475.79999999999995</v>
      </c>
      <c r="Q15" s="4">
        <f t="array" ref="Q15">INDEX(Adwords_MQLs,MATCH(Q$1,Adwords_Months,0))</f>
        <v>706.5</v>
      </c>
      <c r="R15" s="4">
        <f t="array" ref="R15">INDEX(Adwords_MQLs,MATCH(R$1,Adwords_Months,0))</f>
        <v>518.4</v>
      </c>
      <c r="S15" s="4">
        <f t="array" ref="S15">INDEX(Adwords_MQLs,MATCH(S$1,Adwords_Months,0))</f>
        <v>706.8</v>
      </c>
      <c r="T15" s="4">
        <f t="array" ref="T15">INDEX(Adwords_MQLs,MATCH(T$1,Adwords_Months,0))</f>
        <v>530.69999999999993</v>
      </c>
      <c r="U15" s="4">
        <f t="array" ref="U15">INDEX(Adwords_MQLs,MATCH(U$1,Adwords_Months,0))</f>
        <v>612</v>
      </c>
      <c r="V15" s="4">
        <f t="array" ref="V15">INDEX(Adwords_MQLs,MATCH(V$1,Adwords_Months,0))</f>
        <v>675.3</v>
      </c>
      <c r="W15" s="4">
        <f t="array" ref="W15">INDEX(Adwords_MQLs,MATCH(W$1,Adwords_Months,0))</f>
        <v>456.9</v>
      </c>
      <c r="X15" s="4">
        <f t="array" ref="X15">INDEX(Adwords_MQLs,MATCH(X$1,Adwords_Months,0))</f>
        <v>597.6</v>
      </c>
      <c r="Y15" s="4">
        <f t="array" ref="Y15">INDEX(Adwords_MQLs,MATCH(Y$1,Adwords_Months,0))</f>
        <v>519.40733439451446</v>
      </c>
      <c r="Z15" s="4">
        <f t="array" ref="Z15">INDEX(Adwords_MQLs,MATCH(Z$1,Adwords_Months,0))</f>
        <v>521.28657191974969</v>
      </c>
      <c r="AA15" s="4">
        <f t="array" ref="AA15">INDEX(Adwords_MQLs,MATCH(AA$1,Adwords_Months,0))</f>
        <v>589.92085978285684</v>
      </c>
      <c r="AB15" s="4">
        <f t="array" ref="AB15">INDEX(Adwords_MQLs,MATCH(AB$1,Adwords_Months,0))</f>
        <v>596.51504994435629</v>
      </c>
      <c r="AC15" s="4">
        <f t="array" ref="AC15">INDEX(Adwords_MQLs,MATCH(AC$1,Adwords_Months,0))</f>
        <v>612.58517568583488</v>
      </c>
      <c r="AD15" s="4">
        <f t="array" ref="AD15">INDEX(Adwords_MQLs,MATCH(AD$1,Adwords_Months,0))</f>
        <v>584.89848922432168</v>
      </c>
      <c r="AE15" s="4">
        <f t="array" ref="AE15">INDEX(Adwords_MQLs,MATCH(AE$1,Adwords_Months,0))</f>
        <v>555.38662324587153</v>
      </c>
      <c r="AF15" s="4">
        <f t="array" aca="1" ref="AF15" ca="1">INDEX(Adwords_MQLs,MATCH(AF$1,Adwords_Months,0))</f>
        <v>497.03598172277771</v>
      </c>
      <c r="AG15" s="4">
        <f t="array" aca="1" ref="AG15" ca="1">INDEX(Adwords_MQLs,MATCH(AG$1,Adwords_Months,0))</f>
        <v>547.72892434577614</v>
      </c>
      <c r="AH15" s="4">
        <f t="array" aca="1" ref="AH15" ca="1">INDEX(Adwords_MQLs,MATCH(AH$1,Adwords_Months,0))</f>
        <v>596.98607636261931</v>
      </c>
      <c r="AI15" s="4">
        <f t="array" aca="1" ref="AI15" ca="1">INDEX(Adwords_MQLs,MATCH(AI$1,Adwords_Months,0))</f>
        <v>646.75038701834092</v>
      </c>
      <c r="AJ15" s="4">
        <f t="array" aca="1" ref="AJ15" ca="1">INDEX(Adwords_MQLs,MATCH(AJ$1,Adwords_Months,0))</f>
        <v>696.68098411595315</v>
      </c>
      <c r="AK15" s="4">
        <f t="array" aca="1" ref="AK15" ca="1">INDEX(Adwords_MQLs,MATCH(AK$1,Adwords_Months,0))</f>
        <v>746.31440288342833</v>
      </c>
      <c r="AL15" s="4">
        <f t="array" aca="1" ref="AL15" ca="1">INDEX(Adwords_MQLs,MATCH(AL$1,Adwords_Months,0))</f>
        <v>796.09362819722764</v>
      </c>
      <c r="AM15" s="4">
        <f t="array" aca="1" ref="AM15" ca="1">INDEX(Adwords_MQLs,MATCH(AM$1,Adwords_Months,0))</f>
        <v>845.87807240760787</v>
      </c>
      <c r="AN15" s="4">
        <f t="array" aca="1" ref="AN15" ca="1">INDEX(Adwords_MQLs,MATCH(AN$1,Adwords_Months,0))</f>
        <v>895.60728880809904</v>
      </c>
      <c r="AO15" s="4">
        <f t="array" aca="1" ref="AO15" ca="1">INDEX(Adwords_MQLs,MATCH(AO$1,Adwords_Months,0))</f>
        <v>945.37256468324995</v>
      </c>
      <c r="AP15" s="4">
        <f t="array" aca="1" ref="AP15" ca="1">INDEX(Adwords_MQLs,MATCH(AP$1,Adwords_Months,0))</f>
        <v>995.13256514776162</v>
      </c>
      <c r="AQ15" s="4">
        <f t="array" aca="1" ref="AQ15" ca="1">INDEX(Adwords_MQLs,MATCH(AQ$1,Adwords_Months,0))</f>
        <v>1044.8835226565143</v>
      </c>
      <c r="AR15" s="4">
        <f t="array" aca="1" ref="AR15" ca="1">INDEX(Adwords_MQLs,MATCH(AR$1,Adwords_Months,0))</f>
        <v>1094.6425059120927</v>
      </c>
      <c r="AS15" s="4">
        <f t="array" aca="1" ref="AS15" ca="1">INDEX(Adwords_MQLs,MATCH(AS$1,Adwords_Months,0))</f>
        <v>1144.3991691345473</v>
      </c>
      <c r="AT15" s="4">
        <f t="array" aca="1" ref="AT15" ca="1">INDEX(Adwords_MQLs,MATCH(AT$1,Adwords_Months,0))</f>
        <v>1194.1546173466018</v>
      </c>
      <c r="AU15" s="4">
        <f t="array" aca="1" ref="AU15" ca="1">INDEX(Adwords_MQLs,MATCH(AU$1,Adwords_Months,0))</f>
        <v>1243.911700142479</v>
      </c>
      <c r="AV15" s="4">
        <f t="array" aca="1" ref="AV15" ca="1">INDEX(Adwords_MQLs,MATCH(AV$1,Adwords_Months,0))</f>
        <v>1293.6680923918657</v>
      </c>
      <c r="AW15" s="4">
        <f t="array" aca="1" ref="AW15" ca="1">INDEX(Adwords_MQLs,MATCH(AW$1,Adwords_Months,0))</f>
        <v>1343.4243875571406</v>
      </c>
      <c r="AX15" s="4">
        <f t="array" aca="1" ref="AX15" ca="1">INDEX(Adwords_MQLs,MATCH(AX$1,Adwords_Months,0))</f>
        <v>1393.1809877251485</v>
      </c>
      <c r="AY15" s="4">
        <f t="array" aca="1" ref="AY15" ca="1">INDEX(Adwords_MQLs,MATCH(AY$1,Adwords_Months,0))</f>
        <v>1442.9374143524749</v>
      </c>
      <c r="AZ15" s="4">
        <f t="array" aca="1" ref="AZ15" ca="1">INDEX(Adwords_MQLs,MATCH(AZ$1,Adwords_Months,0))</f>
        <v>1415.0610432591873</v>
      </c>
      <c r="BA15" s="4">
        <f t="array" aca="1" ref="BA15" ca="1">INDEX(Adwords_MQLs,MATCH(BA$1,Adwords_Months,0))</f>
        <v>1453.872311851658</v>
      </c>
      <c r="BB15" s="4">
        <f t="array" aca="1" ref="BB15" ca="1">INDEX(Adwords_MQLs,MATCH(BB$1,Adwords_Months,0))</f>
        <v>1487.6758095576799</v>
      </c>
      <c r="BC15" s="4">
        <f t="array" aca="1" ref="BC15" ca="1">INDEX(Adwords_MQLs,MATCH(BC$1,Adwords_Months,0))</f>
        <v>1514.7911432110163</v>
      </c>
      <c r="BD15" s="4">
        <f t="array" aca="1" ref="BD15" ca="1">INDEX(Adwords_MQLs,MATCH(BD$1,Adwords_Months,0))</f>
        <v>1533.5587195545704</v>
      </c>
      <c r="BE15" s="4">
        <f t="array" aca="1" ref="BE15" ca="1">INDEX(Adwords_MQLs,MATCH(BE$1,Adwords_Months,0))</f>
        <v>1564.5092746749272</v>
      </c>
      <c r="BF15" s="4">
        <f t="array" aca="1" ref="BF15" ca="1">INDEX(Adwords_MQLs,MATCH(BF$1,Adwords_Months,0))</f>
        <v>1593.4066902846403</v>
      </c>
      <c r="BG15" s="4">
        <f t="array" aca="1" ref="BG15" ca="1">INDEX(Adwords_MQLs,MATCH(BG$1,Adwords_Months,0))</f>
        <v>1621.0226778495935</v>
      </c>
      <c r="BH15" s="4">
        <f t="array" aca="1" ref="BH15" ca="1">INDEX(Adwords_MQLs,MATCH(BH$1,Adwords_Months,0))</f>
        <v>1648.7694296756456</v>
      </c>
      <c r="BI15" s="4">
        <f t="array" aca="1" ref="BI15" ca="1">INDEX(Adwords_MQLs,MATCH(BI$1,Adwords_Months,0))</f>
        <v>1678.8614662393522</v>
      </c>
      <c r="BJ15" s="4">
        <f t="array" aca="1" ref="BJ15" ca="1">INDEX(Adwords_MQLs,MATCH(BJ$1,Adwords_Months,0))</f>
        <v>1708.7292645053417</v>
      </c>
      <c r="BK15" s="4">
        <f t="array" aca="1" ref="BK15" ca="1">INDEX(Adwords_MQLs,MATCH(BK$1,Adwords_Months,0))</f>
        <v>1738.8505180303059</v>
      </c>
      <c r="BL15" s="4">
        <f t="array" aca="1" ref="BL15" ca="1">INDEX(Adwords_MQLs,MATCH(BL$1,Adwords_Months,0))</f>
        <v>1769.6261256568559</v>
      </c>
      <c r="BM15" s="4">
        <f t="array" aca="1" ref="BM15" ca="1">INDEX(Adwords_MQLs,MATCH(BM$1,Adwords_Months,0))</f>
        <v>1801.1928438938296</v>
      </c>
      <c r="BN15" s="4">
        <f t="array" aca="1" ref="BN15" ca="1">INDEX(Adwords_MQLs,MATCH(BN$1,Adwords_Months,0))</f>
        <v>1833.1447361517105</v>
      </c>
      <c r="BO15" s="4">
        <f t="array" aca="1" ref="BO15" ca="1">INDEX(Adwords_MQLs,MATCH(BO$1,Adwords_Months,0))</f>
        <v>1865.6409757138531</v>
      </c>
      <c r="BP15" s="4">
        <f t="array" aca="1" ref="BP15" ca="1">INDEX(Adwords_MQLs,MATCH(BP$1,Adwords_Months,0))</f>
        <v>1898.7575409357694</v>
      </c>
      <c r="BQ15" s="4">
        <f t="array" aca="1" ref="BQ15" ca="1">INDEX(Adwords_MQLs,MATCH(BQ$1,Adwords_Months,0))</f>
        <v>1932.4855439349806</v>
      </c>
      <c r="BR15" s="4">
        <f t="array" aca="1" ref="BR15" ca="1">INDEX(Adwords_MQLs,MATCH(BR$1,Adwords_Months,0))</f>
        <v>1966.778055735391</v>
      </c>
      <c r="BS15" s="4">
        <f t="array" aca="1" ref="BS15" ca="1">INDEX(Adwords_MQLs,MATCH(BS$1,Adwords_Months,0))</f>
        <v>2001.6819170013539</v>
      </c>
      <c r="BT15" s="4">
        <f t="array" aca="1" ref="BT15" ca="1">INDEX(Adwords_MQLs,MATCH(BT$1,Adwords_Months,0))</f>
        <v>2037.2146281271084</v>
      </c>
      <c r="BU15" s="4">
        <f t="array" aca="1" ref="BU15" ca="1">INDEX(Adwords_MQLs,MATCH(BU$1,Adwords_Months,0))</f>
        <v>2073.3784155585336</v>
      </c>
      <c r="BV15" s="4">
        <f t="array" aca="1" ref="BV15" ca="1">INDEX(Adwords_MQLs,MATCH(BV$1,Adwords_Months,0))</f>
        <v>2110.1784087050696</v>
      </c>
      <c r="BW15" s="4">
        <f t="array" aca="1" ref="BW15" ca="1">INDEX(Adwords_MQLs,MATCH(BW$1,Adwords_Months,0))</f>
        <v>2147.6333341799645</v>
      </c>
    </row>
    <row r="16" spans="1:75" x14ac:dyDescent="0.25">
      <c r="A16" s="6" t="str">
        <f>"Total "&amp;A13</f>
        <v>Total MQLs</v>
      </c>
      <c r="B16" s="6"/>
      <c r="C16" s="6"/>
      <c r="D16" s="7">
        <f t="shared" ref="D16:BW16" si="5">SUM(D14:D15)</f>
        <v>276.89999999999998</v>
      </c>
      <c r="E16" s="7">
        <f t="shared" si="5"/>
        <v>290</v>
      </c>
      <c r="F16" s="7">
        <f t="shared" si="5"/>
        <v>300.7</v>
      </c>
      <c r="G16" s="7">
        <f t="shared" si="5"/>
        <v>338.7</v>
      </c>
      <c r="H16" s="7">
        <f t="shared" si="5"/>
        <v>345.9</v>
      </c>
      <c r="I16" s="7">
        <f t="shared" si="5"/>
        <v>401.9</v>
      </c>
      <c r="J16" s="7">
        <f t="shared" si="5"/>
        <v>531.4</v>
      </c>
      <c r="K16" s="7">
        <f t="shared" si="5"/>
        <v>432.9</v>
      </c>
      <c r="L16" s="7">
        <f t="shared" si="5"/>
        <v>684.59999999999991</v>
      </c>
      <c r="M16" s="7">
        <f t="shared" si="5"/>
        <v>646</v>
      </c>
      <c r="N16" s="7">
        <f t="shared" si="5"/>
        <v>825.5</v>
      </c>
      <c r="O16" s="7">
        <f t="shared" si="5"/>
        <v>790.09999999999991</v>
      </c>
      <c r="P16" s="7">
        <f t="shared" si="5"/>
        <v>1055.8</v>
      </c>
      <c r="Q16" s="7">
        <f t="shared" si="5"/>
        <v>1530.5</v>
      </c>
      <c r="R16" s="7">
        <f t="shared" si="5"/>
        <v>1088.4000000000001</v>
      </c>
      <c r="S16" s="7">
        <f t="shared" si="5"/>
        <v>1484.8</v>
      </c>
      <c r="T16" s="7">
        <f t="shared" si="5"/>
        <v>1110.6999999999998</v>
      </c>
      <c r="U16" s="7">
        <f t="shared" si="5"/>
        <v>1435</v>
      </c>
      <c r="V16" s="7">
        <f t="shared" si="5"/>
        <v>1631.3</v>
      </c>
      <c r="W16" s="7">
        <f t="shared" si="5"/>
        <v>950.9</v>
      </c>
      <c r="X16" s="7">
        <f t="shared" si="5"/>
        <v>1340.6</v>
      </c>
      <c r="Y16" s="7">
        <f t="shared" si="5"/>
        <v>1293.770406911663</v>
      </c>
      <c r="Z16" s="7">
        <f t="shared" si="5"/>
        <v>1231.3554505363286</v>
      </c>
      <c r="AA16" s="7">
        <f t="shared" si="5"/>
        <v>1359.1469540866292</v>
      </c>
      <c r="AB16" s="7">
        <f t="shared" si="5"/>
        <v>1374.7981195150342</v>
      </c>
      <c r="AC16" s="7">
        <f t="shared" si="5"/>
        <v>1392.2219853883423</v>
      </c>
      <c r="AD16" s="7">
        <f t="shared" si="5"/>
        <v>1388.5600364236516</v>
      </c>
      <c r="AE16" s="7">
        <f t="shared" si="5"/>
        <v>1370.9401830936454</v>
      </c>
      <c r="AF16" s="7">
        <f t="shared" ca="1" si="5"/>
        <v>1231.1943619440235</v>
      </c>
      <c r="AG16" s="7">
        <f t="shared" ca="1" si="5"/>
        <v>1271.5166155753745</v>
      </c>
      <c r="AH16" s="7">
        <f t="shared" ca="1" si="5"/>
        <v>1296.2083026905793</v>
      </c>
      <c r="AI16" s="7">
        <f t="shared" ca="1" si="5"/>
        <v>1310.1945323228338</v>
      </c>
      <c r="AJ16" s="7">
        <f t="shared" ca="1" si="5"/>
        <v>1338.3767358465582</v>
      </c>
      <c r="AK16" s="7">
        <f t="shared" ca="1" si="5"/>
        <v>1362.7625108889806</v>
      </c>
      <c r="AL16" s="7">
        <f t="shared" ca="1" si="5"/>
        <v>1387.0842861557494</v>
      </c>
      <c r="AM16" s="7">
        <f t="shared" ca="1" si="5"/>
        <v>1414.5854240352912</v>
      </c>
      <c r="AN16" s="7">
        <f t="shared" ca="1" si="5"/>
        <v>1441.866819941996</v>
      </c>
      <c r="AO16" s="7">
        <f t="shared" ca="1" si="5"/>
        <v>1470.0453700893943</v>
      </c>
      <c r="AP16" s="7">
        <f t="shared" ca="1" si="5"/>
        <v>1499.4090987144091</v>
      </c>
      <c r="AQ16" s="7">
        <f t="shared" ca="1" si="5"/>
        <v>1529.3441479957935</v>
      </c>
      <c r="AR16" s="7">
        <f t="shared" ca="1" si="5"/>
        <v>1560.0966762251783</v>
      </c>
      <c r="AS16" s="7">
        <f t="shared" ca="1" si="5"/>
        <v>1591.6404550909197</v>
      </c>
      <c r="AT16" s="7">
        <f t="shared" ca="1" si="5"/>
        <v>1623.8545268874243</v>
      </c>
      <c r="AU16" s="7">
        <f t="shared" ca="1" si="5"/>
        <v>1656.7697729445649</v>
      </c>
      <c r="AV16" s="7">
        <f t="shared" ca="1" si="5"/>
        <v>1690.3500638691421</v>
      </c>
      <c r="AW16" s="7">
        <f t="shared" ca="1" si="5"/>
        <v>1724.5566769737711</v>
      </c>
      <c r="AX16" s="7">
        <f t="shared" ca="1" si="5"/>
        <v>1759.376147175635</v>
      </c>
      <c r="AY16" s="7">
        <f t="shared" ca="1" si="5"/>
        <v>1794.7812426166804</v>
      </c>
      <c r="AZ16" s="7">
        <f t="shared" ca="1" si="5"/>
        <v>1753.1147543444658</v>
      </c>
      <c r="BA16" s="7">
        <f t="shared" ca="1" si="5"/>
        <v>1778.6770656759732</v>
      </c>
      <c r="BB16" s="7">
        <f t="shared" ca="1" si="5"/>
        <v>1799.7508091422649</v>
      </c>
      <c r="BC16" s="7">
        <f t="shared" ca="1" si="5"/>
        <v>1814.6351098343439</v>
      </c>
      <c r="BD16" s="7">
        <f t="shared" ca="1" si="5"/>
        <v>1821.6511546525346</v>
      </c>
      <c r="BE16" s="7">
        <f t="shared" ca="1" si="5"/>
        <v>1841.3107164161702</v>
      </c>
      <c r="BF16" s="7">
        <f t="shared" ca="1" si="5"/>
        <v>1859.3596342710623</v>
      </c>
      <c r="BG16" s="7">
        <f t="shared" ca="1" si="5"/>
        <v>1876.552327292892</v>
      </c>
      <c r="BH16" s="7">
        <f t="shared" ca="1" si="5"/>
        <v>1894.2842881915797</v>
      </c>
      <c r="BI16" s="7">
        <f t="shared" ca="1" si="5"/>
        <v>1914.7540340472381</v>
      </c>
      <c r="BJ16" s="7">
        <f t="shared" ca="1" si="5"/>
        <v>1935.3766655815284</v>
      </c>
      <c r="BK16" s="7">
        <f t="shared" ca="1" si="5"/>
        <v>1956.6150894255072</v>
      </c>
      <c r="BL16" s="7">
        <f t="shared" ca="1" si="5"/>
        <v>1978.8560057441396</v>
      </c>
      <c r="BM16" s="7">
        <f t="shared" ca="1" si="5"/>
        <v>2002.2225274157688</v>
      </c>
      <c r="BN16" s="7">
        <f t="shared" ca="1" si="5"/>
        <v>2026.2956070910013</v>
      </c>
      <c r="BO16" s="7">
        <f t="shared" ca="1" si="5"/>
        <v>2051.2218228035599</v>
      </c>
      <c r="BP16" s="7">
        <f t="shared" ca="1" si="5"/>
        <v>2077.0650507988394</v>
      </c>
      <c r="BQ16" s="7">
        <f t="shared" ca="1" si="5"/>
        <v>2103.804775183864</v>
      </c>
      <c r="BR16" s="7">
        <f t="shared" ca="1" si="5"/>
        <v>2131.3828949964486</v>
      </c>
      <c r="BS16" s="7">
        <f t="shared" ca="1" si="5"/>
        <v>2159.8355166442007</v>
      </c>
      <c r="BT16" s="7">
        <f t="shared" ca="1" si="5"/>
        <v>2189.1698269523804</v>
      </c>
      <c r="BU16" s="7">
        <f t="shared" ca="1" si="5"/>
        <v>2219.3781430586614</v>
      </c>
      <c r="BV16" s="7">
        <f t="shared" ca="1" si="5"/>
        <v>2250.4560734049819</v>
      </c>
      <c r="BW16" s="7">
        <f t="shared" ca="1" si="5"/>
        <v>2282.4131967881503</v>
      </c>
    </row>
    <row r="17" spans="1:75" x14ac:dyDescent="0.25">
      <c r="A17" s="5" t="s">
        <v>8</v>
      </c>
      <c r="D17" s="8">
        <f t="shared" ref="D17:BW17" si="6">D16/D11</f>
        <v>0.26899164561880701</v>
      </c>
      <c r="E17" s="8">
        <f t="shared" si="6"/>
        <v>0.27831094049904032</v>
      </c>
      <c r="F17" s="8">
        <f t="shared" si="6"/>
        <v>0.22602224894768488</v>
      </c>
      <c r="G17" s="8">
        <f t="shared" si="6"/>
        <v>0.26489910839981229</v>
      </c>
      <c r="H17" s="8">
        <f t="shared" si="6"/>
        <v>0.24601706970128021</v>
      </c>
      <c r="I17" s="8">
        <f t="shared" si="6"/>
        <v>0.25018675298804777</v>
      </c>
      <c r="J17" s="8">
        <f t="shared" si="6"/>
        <v>0.30720314487223954</v>
      </c>
      <c r="K17" s="8">
        <f t="shared" si="6"/>
        <v>0.25393007977475357</v>
      </c>
      <c r="L17" s="8">
        <f t="shared" si="6"/>
        <v>0.27575928462096183</v>
      </c>
      <c r="M17" s="8">
        <f t="shared" si="6"/>
        <v>0.30694668820678517</v>
      </c>
      <c r="N17" s="8">
        <f t="shared" si="6"/>
        <v>0.29350067553153664</v>
      </c>
      <c r="O17" s="8">
        <f t="shared" si="6"/>
        <v>0.21853736792609391</v>
      </c>
      <c r="P17" s="8">
        <f t="shared" si="6"/>
        <v>0.20181978055587416</v>
      </c>
      <c r="Q17" s="8">
        <f t="shared" si="6"/>
        <v>0.29190189197436678</v>
      </c>
      <c r="R17" s="8">
        <f t="shared" si="6"/>
        <v>0.25081808544960138</v>
      </c>
      <c r="S17" s="8">
        <f t="shared" si="6"/>
        <v>0.31254999368500819</v>
      </c>
      <c r="T17" s="8">
        <f t="shared" si="6"/>
        <v>0.23275356244761103</v>
      </c>
      <c r="U17" s="8">
        <f t="shared" si="6"/>
        <v>0.29521889400921658</v>
      </c>
      <c r="V17" s="8">
        <f t="shared" si="6"/>
        <v>0.34741034159638806</v>
      </c>
      <c r="W17" s="8">
        <f t="shared" si="6"/>
        <v>0.27583106108951672</v>
      </c>
      <c r="X17" s="8">
        <f t="shared" si="6"/>
        <v>0.26314136536725158</v>
      </c>
      <c r="Y17" s="8">
        <f t="shared" si="6"/>
        <v>0.2974259829523444</v>
      </c>
      <c r="Z17" s="8">
        <f t="shared" si="6"/>
        <v>0.2782702264129096</v>
      </c>
      <c r="AA17" s="8">
        <f t="shared" si="6"/>
        <v>0.2784850500300724</v>
      </c>
      <c r="AB17" s="8">
        <f t="shared" si="6"/>
        <v>0.28415609081273213</v>
      </c>
      <c r="AC17" s="8">
        <f t="shared" si="6"/>
        <v>0.28018637797688467</v>
      </c>
      <c r="AD17" s="8">
        <f t="shared" si="6"/>
        <v>0.28775219371852473</v>
      </c>
      <c r="AE17" s="8">
        <f t="shared" si="6"/>
        <v>0.30406111045205719</v>
      </c>
      <c r="AF17" s="8">
        <f t="shared" ca="1" si="6"/>
        <v>0.29095279547449271</v>
      </c>
      <c r="AG17" s="8">
        <f t="shared" ca="1" si="6"/>
        <v>0.29327195453380522</v>
      </c>
      <c r="AH17" s="8">
        <f t="shared" ca="1" si="6"/>
        <v>0.29398167423997951</v>
      </c>
      <c r="AI17" s="8">
        <f t="shared" ca="1" si="6"/>
        <v>0.29015873416796917</v>
      </c>
      <c r="AJ17" s="8">
        <f t="shared" ca="1" si="6"/>
        <v>0.2898763621496801</v>
      </c>
      <c r="AK17" s="8">
        <f t="shared" ca="1" si="6"/>
        <v>0.28886184897297296</v>
      </c>
      <c r="AL17" s="8">
        <f t="shared" ca="1" si="6"/>
        <v>0.28736593578566083</v>
      </c>
      <c r="AM17" s="8">
        <f t="shared" ca="1" si="6"/>
        <v>0.28653236774132973</v>
      </c>
      <c r="AN17" s="8">
        <f t="shared" ca="1" si="6"/>
        <v>0.28554703119844199</v>
      </c>
      <c r="AO17" s="8">
        <f t="shared" ca="1" si="6"/>
        <v>0.28457376864431744</v>
      </c>
      <c r="AP17" s="8">
        <f t="shared" ca="1" si="6"/>
        <v>0.28375147187837457</v>
      </c>
      <c r="AQ17" s="8">
        <f t="shared" ca="1" si="6"/>
        <v>0.28293525297045291</v>
      </c>
      <c r="AR17" s="8">
        <f t="shared" ca="1" si="6"/>
        <v>0.28216936062775871</v>
      </c>
      <c r="AS17" s="8">
        <f t="shared" ca="1" si="6"/>
        <v>0.28146432817552047</v>
      </c>
      <c r="AT17" s="8">
        <f t="shared" ca="1" si="6"/>
        <v>0.28079441795483806</v>
      </c>
      <c r="AU17" s="8">
        <f t="shared" ca="1" si="6"/>
        <v>0.28016761720024935</v>
      </c>
      <c r="AV17" s="8">
        <f t="shared" ca="1" si="6"/>
        <v>0.27958170385386777</v>
      </c>
      <c r="AW17" s="8">
        <f t="shared" ca="1" si="6"/>
        <v>0.27903085774644715</v>
      </c>
      <c r="AX17" s="8">
        <f t="shared" ca="1" si="6"/>
        <v>0.27851492444436771</v>
      </c>
      <c r="AY17" s="8">
        <f t="shared" ca="1" si="6"/>
        <v>0.27803146475970408</v>
      </c>
      <c r="AZ17" s="8">
        <f t="shared" ca="1" si="6"/>
        <v>0.27790350406644876</v>
      </c>
      <c r="BA17" s="8">
        <f t="shared" ca="1" si="6"/>
        <v>0.27749678724919785</v>
      </c>
      <c r="BB17" s="8">
        <f t="shared" ca="1" si="6"/>
        <v>0.27713124572068876</v>
      </c>
      <c r="BC17" s="8">
        <f t="shared" ca="1" si="6"/>
        <v>0.27680809073473939</v>
      </c>
      <c r="BD17" s="8">
        <f t="shared" ca="1" si="6"/>
        <v>0.27652812837609214</v>
      </c>
      <c r="BE17" s="8">
        <f t="shared" ca="1" si="6"/>
        <v>0.27621985984342884</v>
      </c>
      <c r="BF17" s="8">
        <f t="shared" ca="1" si="6"/>
        <v>0.27593296980689891</v>
      </c>
      <c r="BG17" s="8">
        <f t="shared" ca="1" si="6"/>
        <v>0.27566349515698158</v>
      </c>
      <c r="BH17" s="8">
        <f t="shared" ca="1" si="6"/>
        <v>0.275406422748257</v>
      </c>
      <c r="BI17" s="8">
        <f t="shared" ca="1" si="6"/>
        <v>0.27515571177892101</v>
      </c>
      <c r="BJ17" s="8">
        <f t="shared" ca="1" si="6"/>
        <v>0.27491798678843155</v>
      </c>
      <c r="BK17" s="8">
        <f t="shared" ca="1" si="6"/>
        <v>0.27469152064843932</v>
      </c>
      <c r="BL17" s="8">
        <f t="shared" ca="1" si="6"/>
        <v>0.2744750385971147</v>
      </c>
      <c r="BM17" s="8">
        <f t="shared" ca="1" si="6"/>
        <v>0.27426799491390941</v>
      </c>
      <c r="BN17" s="8">
        <f t="shared" ca="1" si="6"/>
        <v>0.27407089070084217</v>
      </c>
      <c r="BO17" s="8">
        <f t="shared" ca="1" si="6"/>
        <v>0.27388306058456802</v>
      </c>
      <c r="BP17" s="8">
        <f t="shared" ca="1" si="6"/>
        <v>0.27370404741808463</v>
      </c>
      <c r="BQ17" s="8">
        <f t="shared" ca="1" si="6"/>
        <v>0.27353355294090975</v>
      </c>
      <c r="BR17" s="8">
        <f t="shared" ca="1" si="6"/>
        <v>0.27337132811356812</v>
      </c>
      <c r="BS17" s="8">
        <f t="shared" ca="1" si="6"/>
        <v>0.27321698556257973</v>
      </c>
      <c r="BT17" s="8">
        <f t="shared" ca="1" si="6"/>
        <v>0.27307019398760163</v>
      </c>
      <c r="BU17" s="8">
        <f t="shared" ca="1" si="6"/>
        <v>0.2729306489123895</v>
      </c>
      <c r="BV17" s="8">
        <f t="shared" ca="1" si="6"/>
        <v>0.27279804770730781</v>
      </c>
      <c r="BW17" s="8">
        <f t="shared" ca="1" si="6"/>
        <v>0.27267208082621047</v>
      </c>
    </row>
    <row r="18" spans="1:75" x14ac:dyDescent="0.25">
      <c r="A18" s="3" t="s">
        <v>9</v>
      </c>
    </row>
    <row r="19" spans="1:75" x14ac:dyDescent="0.25">
      <c r="A19" s="5" t="s">
        <v>2</v>
      </c>
      <c r="D19" s="4">
        <f t="array" ref="D19">INDEX(Organic_SQLs,MATCH(D$1,Organic_Months,0))</f>
        <v>37</v>
      </c>
      <c r="E19" s="4">
        <f t="array" ref="E19">INDEX(Organic_SQLs,MATCH(E$1,Organic_Months,0))</f>
        <v>34</v>
      </c>
      <c r="F19" s="4">
        <f t="array" ref="F19">INDEX(Organic_SQLs,MATCH(F$1,Organic_Months,0))</f>
        <v>40</v>
      </c>
      <c r="G19" s="4">
        <f t="array" ref="G19">INDEX(Organic_SQLs,MATCH(G$1,Organic_Months,0))</f>
        <v>43</v>
      </c>
      <c r="H19" s="4">
        <f t="array" ref="H19">INDEX(Organic_SQLs,MATCH(H$1,Organic_Months,0))</f>
        <v>61</v>
      </c>
      <c r="I19" s="4">
        <f t="array" ref="I19">INDEX(Organic_SQLs,MATCH(I$1,Organic_Months,0))</f>
        <v>46</v>
      </c>
      <c r="J19" s="4">
        <f t="array" ref="J19">INDEX(Organic_SQLs,MATCH(J$1,Organic_Months,0))</f>
        <v>62</v>
      </c>
      <c r="K19" s="4">
        <f t="array" ref="K19">INDEX(Organic_SQLs,MATCH(K$1,Organic_Months,0))</f>
        <v>57</v>
      </c>
      <c r="L19" s="4">
        <f t="array" ref="L19">INDEX(Organic_SQLs,MATCH(L$1,Organic_Months,0))</f>
        <v>86</v>
      </c>
      <c r="M19" s="4">
        <f t="array" ref="M19">INDEX(Organic_SQLs,MATCH(M$1,Organic_Months,0))</f>
        <v>63</v>
      </c>
      <c r="N19" s="4">
        <f t="array" ref="N19">INDEX(Organic_SQLs,MATCH(N$1,Organic_Months,0))</f>
        <v>79</v>
      </c>
      <c r="O19" s="4">
        <f t="array" ref="O19">INDEX(Organic_SQLs,MATCH(O$1,Organic_Months,0))</f>
        <v>122</v>
      </c>
      <c r="P19" s="4">
        <f t="array" ref="P19">INDEX(Organic_SQLs,MATCH(P$1,Organic_Months,0))</f>
        <v>147</v>
      </c>
      <c r="Q19" s="4">
        <f t="array" ref="Q19">INDEX(Organic_SQLs,MATCH(Q$1,Organic_Months,0))</f>
        <v>203</v>
      </c>
      <c r="R19" s="4">
        <f t="array" ref="R19">INDEX(Organic_SQLs,MATCH(R$1,Organic_Months,0))</f>
        <v>145</v>
      </c>
      <c r="S19" s="4">
        <f t="array" ref="S19">INDEX(Organic_SQLs,MATCH(S$1,Organic_Months,0))</f>
        <v>143</v>
      </c>
      <c r="T19" s="4">
        <f t="array" ref="T19">INDEX(Organic_SQLs,MATCH(T$1,Organic_Months,0))</f>
        <v>170</v>
      </c>
      <c r="U19" s="4">
        <f t="array" ref="U19">INDEX(Organic_SQLs,MATCH(U$1,Organic_Months,0))</f>
        <v>149</v>
      </c>
      <c r="V19" s="4">
        <f t="array" ref="V19">INDEX(Organic_SQLs,MATCH(V$1,Organic_Months,0))</f>
        <v>159</v>
      </c>
      <c r="W19" s="4">
        <f t="array" ref="W19">INDEX(Organic_SQLs,MATCH(W$1,Organic_Months,0))</f>
        <v>90</v>
      </c>
      <c r="X19" s="4">
        <f t="array" ref="X19">INDEX(Organic_SQLs,MATCH(X$1,Organic_Months,0))</f>
        <v>120</v>
      </c>
      <c r="Y19" s="4">
        <f t="array" ref="Y19">INDEX(Organic_SQLs,MATCH(Y$1,Organic_Months,0))</f>
        <v>130.2963856629402</v>
      </c>
      <c r="Z19" s="4">
        <f t="array" ref="Z19">INDEX(Organic_SQLs,MATCH(Z$1,Organic_Months,0))</f>
        <v>120.13438859775958</v>
      </c>
      <c r="AA19" s="4">
        <f t="array" ref="AA19">INDEX(Organic_SQLs,MATCH(AA$1,Organic_Months,0))</f>
        <v>127.92535257898585</v>
      </c>
      <c r="AB19" s="4">
        <f t="array" ref="AB19">INDEX(Organic_SQLs,MATCH(AB$1,Organic_Months,0))</f>
        <v>130.66231071914842</v>
      </c>
      <c r="AC19" s="4">
        <f t="array" ref="AC19">INDEX(Organic_SQLs,MATCH(AC$1,Organic_Months,0))</f>
        <v>130.78868005745827</v>
      </c>
      <c r="AD19" s="4">
        <f t="array" ref="AD19">INDEX(Organic_SQLs,MATCH(AD$1,Organic_Months,0))</f>
        <v>134.46805576316575</v>
      </c>
      <c r="AE19" s="4">
        <f t="array" ref="AE19">INDEX(Organic_SQLs,MATCH(AE$1,Organic_Months,0))</f>
        <v>136.72752681636396</v>
      </c>
      <c r="AF19" s="4">
        <f t="array" ref="AF19">INDEX(Organic_SQLs,MATCH(AF$1,Organic_Months,0))</f>
        <v>123.02556613493837</v>
      </c>
      <c r="AG19" s="4">
        <f t="array" ref="AG19">INDEX(Organic_SQLs,MATCH(AG$1,Organic_Months,0))</f>
        <v>121.24399998791576</v>
      </c>
      <c r="AH19" s="4">
        <f t="array" ref="AH19">INDEX(Organic_SQLs,MATCH(AH$1,Organic_Months,0))</f>
        <v>117.17689850570716</v>
      </c>
      <c r="AI19" s="4">
        <f t="array" ref="AI19">INDEX(Organic_SQLs,MATCH(AI$1,Organic_Months,0))</f>
        <v>111.16403900694421</v>
      </c>
      <c r="AJ19" s="4">
        <f t="array" ref="AJ19">INDEX(Organic_SQLs,MATCH(AJ$1,Organic_Months,0))</f>
        <v>107.51598765390827</v>
      </c>
      <c r="AK19" s="4">
        <f t="array" ref="AK19">INDEX(Organic_SQLs,MATCH(AK$1,Organic_Months,0))</f>
        <v>103.29389268846526</v>
      </c>
      <c r="AL19" s="4">
        <f t="array" ref="AL19">INDEX(Organic_SQLs,MATCH(AL$1,Organic_Months,0))</f>
        <v>99.024128971762536</v>
      </c>
      <c r="AM19" s="4">
        <f t="array" ref="AM19">INDEX(Organic_SQLs,MATCH(AM$1,Organic_Months,0))</f>
        <v>95.290460047711605</v>
      </c>
      <c r="AN19" s="4">
        <f t="array" ref="AN19">INDEX(Organic_SQLs,MATCH(AN$1,Organic_Months,0))</f>
        <v>91.530459160464503</v>
      </c>
      <c r="AO19" s="4">
        <f t="array" ref="AO19">INDEX(Organic_SQLs,MATCH(AO$1,Organic_Months,0))</f>
        <v>87.912576814026039</v>
      </c>
      <c r="AP19" s="4">
        <f t="array" ref="AP19">INDEX(Organic_SQLs,MATCH(AP$1,Organic_Months,0))</f>
        <v>84.495182709038275</v>
      </c>
      <c r="AQ19" s="4">
        <f t="array" ref="AQ19">INDEX(Organic_SQLs,MATCH(AQ$1,Organic_Months,0))</f>
        <v>81.175059956142391</v>
      </c>
      <c r="AR19" s="4">
        <f t="array" ref="AR19">INDEX(Organic_SQLs,MATCH(AR$1,Organic_Months,0))</f>
        <v>77.990223158071302</v>
      </c>
      <c r="AS19" s="4">
        <f t="array" ref="AS19">INDEX(Organic_SQLs,MATCH(AS$1,Organic_Months,0))</f>
        <v>74.938570930722065</v>
      </c>
      <c r="AT19" s="4">
        <f t="array" ref="AT19">INDEX(Organic_SQLs,MATCH(AT$1,Organic_Months,0))</f>
        <v>71.999403810659956</v>
      </c>
      <c r="AU19" s="4">
        <f t="array" ref="AU19">INDEX(Organic_SQLs,MATCH(AU$1,Organic_Months,0))</f>
        <v>69.177400837912899</v>
      </c>
      <c r="AV19" s="4">
        <f t="array" ref="AV19">INDEX(Organic_SQLs,MATCH(AV$1,Organic_Months,0))</f>
        <v>66.466988591479364</v>
      </c>
      <c r="AW19" s="4">
        <f t="array" ref="AW19">INDEX(Organic_SQLs,MATCH(AW$1,Organic_Months,0))</f>
        <v>63.861525814086086</v>
      </c>
      <c r="AX19" s="4">
        <f t="array" ref="AX19">INDEX(Organic_SQLs,MATCH(AX$1,Organic_Months,0))</f>
        <v>61.358694895613709</v>
      </c>
      <c r="AY19" s="4">
        <f t="array" ref="AY19">INDEX(Organic_SQLs,MATCH(AY$1,Organic_Months,0))</f>
        <v>58.954026383371492</v>
      </c>
      <c r="AZ19" s="4">
        <f t="array" ref="AZ19">INDEX(Organic_SQLs,MATCH(AZ$1,Organic_Months,0))</f>
        <v>56.643390353723071</v>
      </c>
      <c r="BA19" s="4">
        <f t="array" ref="BA19">INDEX(Organic_SQLs,MATCH(BA$1,Organic_Months,0))</f>
        <v>54.423429251882489</v>
      </c>
      <c r="BB19" s="4">
        <f t="array" ref="BB19">INDEX(Organic_SQLs,MATCH(BB$1,Organic_Months,0))</f>
        <v>52.290465684689977</v>
      </c>
      <c r="BC19" s="4">
        <f t="array" ref="BC19">INDEX(Organic_SQLs,MATCH(BC$1,Organic_Months,0))</f>
        <v>50.241065859477686</v>
      </c>
      <c r="BD19" s="4">
        <f t="array" ref="BD19">INDEX(Organic_SQLs,MATCH(BD$1,Organic_Months,0))</f>
        <v>48.272010080927501</v>
      </c>
      <c r="BE19" s="4">
        <f t="array" ref="BE19">INDEX(Organic_SQLs,MATCH(BE$1,Organic_Months,0))</f>
        <v>46.380121052850193</v>
      </c>
      <c r="BF19" s="4">
        <f t="array" ref="BF19">INDEX(Organic_SQLs,MATCH(BF$1,Organic_Months,0))</f>
        <v>44.562375285510903</v>
      </c>
      <c r="BG19" s="4">
        <f t="array" ref="BG19">INDEX(Organic_SQLs,MATCH(BG$1,Organic_Months,0))</f>
        <v>42.815875479179887</v>
      </c>
      <c r="BH19" s="4">
        <f t="array" ref="BH19">INDEX(Organic_SQLs,MATCH(BH$1,Organic_Months,0))</f>
        <v>41.137823487942121</v>
      </c>
      <c r="BI19" s="4">
        <f t="array" ref="BI19">INDEX(Organic_SQLs,MATCH(BI$1,Organic_Months,0))</f>
        <v>39.52553777478591</v>
      </c>
      <c r="BJ19" s="4">
        <f t="array" ref="BJ19">INDEX(Organic_SQLs,MATCH(BJ$1,Organic_Months,0))</f>
        <v>37.97644197137484</v>
      </c>
      <c r="BK19" s="4">
        <f t="array" ref="BK19">INDEX(Organic_SQLs,MATCH(BK$1,Organic_Months,0))</f>
        <v>36.488058412869165</v>
      </c>
      <c r="BL19" s="4">
        <f t="array" ref="BL19">INDEX(Organic_SQLs,MATCH(BL$1,Organic_Months,0))</f>
        <v>35.058007999429059</v>
      </c>
      <c r="BM19" s="4">
        <f t="array" ref="BM19">INDEX(Organic_SQLs,MATCH(BM$1,Organic_Months,0))</f>
        <v>33.68400464675328</v>
      </c>
      <c r="BN19" s="4">
        <f t="array" ref="BN19">INDEX(Organic_SQLs,MATCH(BN$1,Organic_Months,0))</f>
        <v>32.363851548342282</v>
      </c>
      <c r="BO19" s="4">
        <f t="array" ref="BO19">INDEX(Organic_SQLs,MATCH(BO$1,Organic_Months,0))</f>
        <v>31.095438276595086</v>
      </c>
      <c r="BP19" s="4">
        <f t="array" ref="BP19">INDEX(Organic_SQLs,MATCH(BP$1,Organic_Months,0))</f>
        <v>29.876737034933964</v>
      </c>
      <c r="BQ19" s="4">
        <f t="array" ref="BQ19">INDEX(Organic_SQLs,MATCH(BQ$1,Organic_Months,0))</f>
        <v>28.705799464012934</v>
      </c>
      <c r="BR19" s="4">
        <f t="array" ref="BR19">INDEX(Organic_SQLs,MATCH(BR$1,Organic_Months,0))</f>
        <v>27.580753615218409</v>
      </c>
      <c r="BS19" s="4">
        <f t="array" ref="BS19">INDEX(Organic_SQLs,MATCH(BS$1,Organic_Months,0))</f>
        <v>26.499800884927101</v>
      </c>
      <c r="BT19" s="4">
        <f t="array" ref="BT19">INDEX(Organic_SQLs,MATCH(BT$1,Organic_Months,0))</f>
        <v>25.461213158556344</v>
      </c>
      <c r="BU19" s="4">
        <f t="array" ref="BU19">INDEX(Organic_SQLs,MATCH(BU$1,Organic_Months,0))</f>
        <v>24.463330058518768</v>
      </c>
      <c r="BV19" s="4">
        <f t="array" ref="BV19">INDEX(Organic_SQLs,MATCH(BV$1,Organic_Months,0))</f>
        <v>23.504556276586076</v>
      </c>
      <c r="BW19" s="4">
        <f t="array" ref="BW19">INDEX(Organic_SQLs,MATCH(BW$1,Organic_Months,0))</f>
        <v>22.583359028691756</v>
      </c>
    </row>
    <row r="20" spans="1:75" x14ac:dyDescent="0.25">
      <c r="A20" s="5" t="s">
        <v>3</v>
      </c>
      <c r="D20" s="4">
        <f t="array" ref="D20">INDEX(Adwords_SQLs,MATCH(D$1,Adwords_Months,0))</f>
        <v>26.4</v>
      </c>
      <c r="E20" s="4">
        <f t="array" ref="E20">INDEX(Adwords_SQLs,MATCH(E$1,Adwords_Months,0))</f>
        <v>29.099999999999998</v>
      </c>
      <c r="F20" s="4">
        <f t="array" ref="F20">INDEX(Adwords_SQLs,MATCH(F$1,Adwords_Months,0))</f>
        <v>36.6</v>
      </c>
      <c r="G20" s="4">
        <f t="array" ref="G20">INDEX(Adwords_SQLs,MATCH(G$1,Adwords_Months,0))</f>
        <v>35.4</v>
      </c>
      <c r="H20" s="4">
        <f t="array" ref="H20">INDEX(Adwords_SQLs,MATCH(H$1,Adwords_Months,0))</f>
        <v>44.699999999999996</v>
      </c>
      <c r="I20" s="4">
        <f t="array" ref="I20">INDEX(Adwords_SQLs,MATCH(I$1,Adwords_Months,0))</f>
        <v>41.4</v>
      </c>
      <c r="J20" s="4">
        <f t="array" ref="J20">INDEX(Adwords_SQLs,MATCH(J$1,Adwords_Months,0))</f>
        <v>47.1</v>
      </c>
      <c r="K20" s="4">
        <f t="array" ref="K20">INDEX(Adwords_SQLs,MATCH(K$1,Adwords_Months,0))</f>
        <v>41.4</v>
      </c>
      <c r="L20" s="4">
        <f t="array" ref="L20">INDEX(Adwords_SQLs,MATCH(L$1,Adwords_Months,0))</f>
        <v>63</v>
      </c>
      <c r="M20" s="4">
        <f t="array" ref="M20">INDEX(Adwords_SQLs,MATCH(M$1,Adwords_Months,0))</f>
        <v>60.9</v>
      </c>
      <c r="N20" s="4">
        <f t="array" ref="N20">INDEX(Adwords_SQLs,MATCH(N$1,Adwords_Months,0))</f>
        <v>70.8</v>
      </c>
      <c r="O20" s="4">
        <f t="array" ref="O20">INDEX(Adwords_SQLs,MATCH(O$1,Adwords_Months,0))</f>
        <v>93</v>
      </c>
      <c r="P20" s="4">
        <f t="array" ref="P20">INDEX(Adwords_SQLs,MATCH(P$1,Adwords_Months,0))</f>
        <v>130.5</v>
      </c>
      <c r="Q20" s="4">
        <f t="array" ref="Q20">INDEX(Adwords_SQLs,MATCH(Q$1,Adwords_Months,0))</f>
        <v>162.6</v>
      </c>
      <c r="R20" s="4">
        <f t="array" ref="R20">INDEX(Adwords_SQLs,MATCH(R$1,Adwords_Months,0))</f>
        <v>111.89999999999999</v>
      </c>
      <c r="S20" s="4">
        <f t="array" ref="S20">INDEX(Adwords_SQLs,MATCH(S$1,Adwords_Months,0))</f>
        <v>120.3</v>
      </c>
      <c r="T20" s="4">
        <f t="array" ref="T20">INDEX(Adwords_SQLs,MATCH(T$1,Adwords_Months,0))</f>
        <v>129.9</v>
      </c>
      <c r="U20" s="4">
        <f t="array" ref="U20">INDEX(Adwords_SQLs,MATCH(U$1,Adwords_Months,0))</f>
        <v>118.19999999999999</v>
      </c>
      <c r="V20" s="4">
        <f t="array" ref="V20">INDEX(Adwords_SQLs,MATCH(V$1,Adwords_Months,0))</f>
        <v>131.1</v>
      </c>
      <c r="W20" s="4">
        <f t="array" ref="W20">INDEX(Adwords_SQLs,MATCH(W$1,Adwords_Months,0))</f>
        <v>85.8</v>
      </c>
      <c r="X20" s="4">
        <f t="array" ref="X20">INDEX(Adwords_SQLs,MATCH(X$1,Adwords_Months,0))</f>
        <v>95.1</v>
      </c>
      <c r="Y20" s="4">
        <f t="array" ref="Y20">INDEX(Adwords_SQLs,MATCH(Y$1,Adwords_Months,0))</f>
        <v>93.684292017047369</v>
      </c>
      <c r="Z20" s="4">
        <f t="array" ref="Z20">INDEX(Adwords_SQLs,MATCH(Z$1,Adwords_Months,0))</f>
        <v>90.943793932851349</v>
      </c>
      <c r="AA20" s="4">
        <f t="array" ref="AA20">INDEX(Adwords_SQLs,MATCH(AA$1,Adwords_Months,0))</f>
        <v>100.72517045505191</v>
      </c>
      <c r="AB20" s="4">
        <f t="array" ref="AB20">INDEX(Adwords_SQLs,MATCH(AB$1,Adwords_Months,0))</f>
        <v>104.38855058549464</v>
      </c>
      <c r="AC20" s="4">
        <f t="array" ref="AC20">INDEX(Adwords_SQLs,MATCH(AC$1,Adwords_Months,0))</f>
        <v>106.20018578673444</v>
      </c>
      <c r="AD20" s="4">
        <f t="array" ref="AD20">INDEX(Adwords_SQLs,MATCH(AD$1,Adwords_Months,0))</f>
        <v>101.21450785330372</v>
      </c>
      <c r="AE20" s="4">
        <f t="array" ref="AE20">INDEX(Adwords_SQLs,MATCH(AE$1,Adwords_Months,0))</f>
        <v>96.528135440481662</v>
      </c>
      <c r="AF20" s="4">
        <f t="array" aca="1" ref="AF20" ca="1">INDEX(Adwords_SQLs,MATCH(AF$1,Adwords_Months,0))</f>
        <v>86.184655795926957</v>
      </c>
      <c r="AG20" s="4">
        <f t="array" aca="1" ref="AG20" ca="1">INDEX(Adwords_SQLs,MATCH(AG$1,Adwords_Months,0))</f>
        <v>94.981488160367476</v>
      </c>
      <c r="AH20" s="4">
        <f t="array" aca="1" ref="AH20" ca="1">INDEX(Adwords_SQLs,MATCH(AH$1,Adwords_Months,0))</f>
        <v>103.6024496732841</v>
      </c>
      <c r="AI20" s="4">
        <f t="array" aca="1" ref="AI20" ca="1">INDEX(Adwords_SQLs,MATCH(AI$1,Adwords_Months,0))</f>
        <v>112.18156718740971</v>
      </c>
      <c r="AJ20" s="4">
        <f t="array" aca="1" ref="AJ20" ca="1">INDEX(Adwords_SQLs,MATCH(AJ$1,Adwords_Months,0))</f>
        <v>120.85325195263496</v>
      </c>
      <c r="AK20" s="4">
        <f t="array" aca="1" ref="AK20" ca="1">INDEX(Adwords_SQLs,MATCH(AK$1,Adwords_Months,0))</f>
        <v>129.4758726205111</v>
      </c>
      <c r="AL20" s="4">
        <f t="array" aca="1" ref="AL20" ca="1">INDEX(Adwords_SQLs,MATCH(AL$1,Adwords_Months,0))</f>
        <v>138.09931114687842</v>
      </c>
      <c r="AM20" s="4">
        <f t="array" aca="1" ref="AM20" ca="1">INDEX(Adwords_SQLs,MATCH(AM$1,Adwords_Months,0))</f>
        <v>146.73963127200923</v>
      </c>
      <c r="AN20" s="4">
        <f t="array" aca="1" ref="AN20" ca="1">INDEX(Adwords_SQLs,MATCH(AN$1,Adwords_Months,0))</f>
        <v>155.36805563977452</v>
      </c>
      <c r="AO20" s="4">
        <f t="array" aca="1" ref="AO20" ca="1">INDEX(Adwords_SQLs,MATCH(AO$1,Adwords_Months,0))</f>
        <v>163.99868555126628</v>
      </c>
      <c r="AP20" s="4">
        <f t="array" aca="1" ref="AP20" ca="1">INDEX(Adwords_SQLs,MATCH(AP$1,Adwords_Months,0))</f>
        <v>172.63198980112961</v>
      </c>
      <c r="AQ20" s="4">
        <f t="array" aca="1" ref="AQ20" ca="1">INDEX(Adwords_SQLs,MATCH(AQ$1,Adwords_Months,0))</f>
        <v>181.26269036553643</v>
      </c>
      <c r="AR20" s="4">
        <f t="array" aca="1" ref="AR20" ca="1">INDEX(Adwords_SQLs,MATCH(AR$1,Adwords_Months,0))</f>
        <v>189.89423409657513</v>
      </c>
      <c r="AS20" s="4">
        <f t="array" aca="1" ref="AS20" ca="1">INDEX(Adwords_SQLs,MATCH(AS$1,Adwords_Months,0))</f>
        <v>198.5261115564214</v>
      </c>
      <c r="AT20" s="4">
        <f t="array" aca="1" ref="AT20" ca="1">INDEX(Adwords_SQLs,MATCH(AT$1,Adwords_Months,0))</f>
        <v>207.1574676431029</v>
      </c>
      <c r="AU20" s="4">
        <f t="array" aca="1" ref="AU20" ca="1">INDEX(Adwords_SQLs,MATCH(AU$1,Adwords_Months,0))</f>
        <v>215.78906278844181</v>
      </c>
      <c r="AV20" s="4">
        <f t="array" aca="1" ref="AV20" ca="1">INDEX(Adwords_SQLs,MATCH(AV$1,Adwords_Months,0))</f>
        <v>224.42067627343221</v>
      </c>
      <c r="AW20" s="4">
        <f t="array" aca="1" ref="AW20" ca="1">INDEX(Adwords_SQLs,MATCH(AW$1,Adwords_Months,0))</f>
        <v>233.05219441379168</v>
      </c>
      <c r="AX20" s="4">
        <f t="array" aca="1" ref="AX20" ca="1">INDEX(Adwords_SQLs,MATCH(AX$1,Adwords_Months,0))</f>
        <v>241.68377099126462</v>
      </c>
      <c r="AY20" s="4">
        <f t="array" aca="1" ref="AY20" ca="1">INDEX(Adwords_SQLs,MATCH(AY$1,Adwords_Months,0))</f>
        <v>250.31534084785386</v>
      </c>
      <c r="AZ20" s="4">
        <f t="array" aca="1" ref="AZ20" ca="1">INDEX(Adwords_SQLs,MATCH(AZ$1,Adwords_Months,0))</f>
        <v>245.47944822747883</v>
      </c>
      <c r="BA20" s="4">
        <f t="array" aca="1" ref="BA20" ca="1">INDEX(Adwords_SQLs,MATCH(BA$1,Adwords_Months,0))</f>
        <v>252.21227963951725</v>
      </c>
      <c r="BB20" s="4">
        <f t="array" aca="1" ref="BB20" ca="1">INDEX(Adwords_SQLs,MATCH(BB$1,Adwords_Months,0))</f>
        <v>258.07638517045257</v>
      </c>
      <c r="BC20" s="4">
        <f t="array" aca="1" ref="BC20" ca="1">INDEX(Adwords_SQLs,MATCH(BC$1,Adwords_Months,0))</f>
        <v>262.78024965719743</v>
      </c>
      <c r="BD20" s="4">
        <f t="array" aca="1" ref="BD20" ca="1">INDEX(Adwords_SQLs,MATCH(BD$1,Adwords_Months,0))</f>
        <v>266.03597800777186</v>
      </c>
      <c r="BE20" s="4">
        <f t="array" aca="1" ref="BE20" ca="1">INDEX(Adwords_SQLs,MATCH(BE$1,Adwords_Months,0))</f>
        <v>271.4051638785495</v>
      </c>
      <c r="BF20" s="4">
        <f t="array" aca="1" ref="BF20" ca="1">INDEX(Adwords_SQLs,MATCH(BF$1,Adwords_Months,0))</f>
        <v>276.41817818478108</v>
      </c>
      <c r="BG20" s="4">
        <f t="array" aca="1" ref="BG20" ca="1">INDEX(Adwords_SQLs,MATCH(BG$1,Adwords_Months,0))</f>
        <v>281.20889552474193</v>
      </c>
      <c r="BH20" s="4">
        <f t="array" aca="1" ref="BH20" ca="1">INDEX(Adwords_SQLs,MATCH(BH$1,Adwords_Months,0))</f>
        <v>286.02229735833725</v>
      </c>
      <c r="BI20" s="4">
        <f t="array" aca="1" ref="BI20" ca="1">INDEX(Adwords_SQLs,MATCH(BI$1,Adwords_Months,0))</f>
        <v>291.24255022039233</v>
      </c>
      <c r="BJ20" s="4">
        <f t="array" aca="1" ref="BJ20" ca="1">INDEX(Adwords_SQLs,MATCH(BJ$1,Adwords_Months,0))</f>
        <v>296.42390314552324</v>
      </c>
      <c r="BK20" s="4">
        <f t="array" aca="1" ref="BK20" ca="1">INDEX(Adwords_SQLs,MATCH(BK$1,Adwords_Months,0))</f>
        <v>301.64922451998007</v>
      </c>
      <c r="BL20" s="4">
        <f t="array" aca="1" ref="BL20" ca="1">INDEX(Adwords_SQLs,MATCH(BL$1,Adwords_Months,0))</f>
        <v>306.98806075641232</v>
      </c>
      <c r="BM20" s="4">
        <f t="array" aca="1" ref="BM20" ca="1">INDEX(Adwords_SQLs,MATCH(BM$1,Adwords_Months,0))</f>
        <v>312.46413589153843</v>
      </c>
      <c r="BN20" s="4">
        <f t="array" aca="1" ref="BN20" ca="1">INDEX(Adwords_SQLs,MATCH(BN$1,Adwords_Months,0))</f>
        <v>318.0070295571474</v>
      </c>
      <c r="BO20" s="4">
        <f t="array" aca="1" ref="BO20" ca="1">INDEX(Adwords_SQLs,MATCH(BO$1,Adwords_Months,0))</f>
        <v>323.64435453622406</v>
      </c>
      <c r="BP20" s="4">
        <f t="array" aca="1" ref="BP20" ca="1">INDEX(Adwords_SQLs,MATCH(BP$1,Adwords_Months,0))</f>
        <v>329.38929127243921</v>
      </c>
      <c r="BQ20" s="4">
        <f t="array" aca="1" ref="BQ20" ca="1">INDEX(Adwords_SQLs,MATCH(BQ$1,Adwords_Months,0))</f>
        <v>335.24029792501733</v>
      </c>
      <c r="BR20" s="4">
        <f t="array" aca="1" ref="BR20" ca="1">INDEX(Adwords_SQLs,MATCH(BR$1,Adwords_Months,0))</f>
        <v>341.18923343351582</v>
      </c>
      <c r="BS20" s="4">
        <f t="array" aca="1" ref="BS20" ca="1">INDEX(Adwords_SQLs,MATCH(BS$1,Adwords_Months,0))</f>
        <v>347.24422354029753</v>
      </c>
      <c r="BT20" s="4">
        <f t="array" aca="1" ref="BT20" ca="1">INDEX(Adwords_SQLs,MATCH(BT$1,Adwords_Months,0))</f>
        <v>353.40830414681443</v>
      </c>
      <c r="BU20" s="4">
        <f t="array" aca="1" ref="BU20" ca="1">INDEX(Adwords_SQLs,MATCH(BU$1,Adwords_Months,0))</f>
        <v>359.68186148884706</v>
      </c>
      <c r="BV20" s="4">
        <f t="array" aca="1" ref="BV20" ca="1">INDEX(Adwords_SQLs,MATCH(BV$1,Adwords_Months,0))</f>
        <v>366.06578539704662</v>
      </c>
      <c r="BW20" s="4">
        <f t="array" aca="1" ref="BW20" ca="1">INDEX(Adwords_SQLs,MATCH(BW$1,Adwords_Months,0))</f>
        <v>372.56332449343307</v>
      </c>
    </row>
    <row r="21" spans="1:75" x14ac:dyDescent="0.25">
      <c r="A21" s="6" t="str">
        <f>"Total "&amp;A18</f>
        <v>Total SQLs</v>
      </c>
      <c r="B21" s="6"/>
      <c r="C21" s="6"/>
      <c r="D21" s="7">
        <f t="shared" ref="D21:BW21" si="7">SUM(D19:D20)</f>
        <v>63.4</v>
      </c>
      <c r="E21" s="7">
        <f t="shared" si="7"/>
        <v>63.099999999999994</v>
      </c>
      <c r="F21" s="7">
        <f t="shared" si="7"/>
        <v>76.599999999999994</v>
      </c>
      <c r="G21" s="7">
        <f t="shared" si="7"/>
        <v>78.400000000000006</v>
      </c>
      <c r="H21" s="7">
        <f t="shared" si="7"/>
        <v>105.69999999999999</v>
      </c>
      <c r="I21" s="7">
        <f t="shared" si="7"/>
        <v>87.4</v>
      </c>
      <c r="J21" s="7">
        <f t="shared" si="7"/>
        <v>109.1</v>
      </c>
      <c r="K21" s="7">
        <f t="shared" si="7"/>
        <v>98.4</v>
      </c>
      <c r="L21" s="7">
        <f t="shared" si="7"/>
        <v>149</v>
      </c>
      <c r="M21" s="7">
        <f t="shared" si="7"/>
        <v>123.9</v>
      </c>
      <c r="N21" s="7">
        <f t="shared" si="7"/>
        <v>149.80000000000001</v>
      </c>
      <c r="O21" s="7">
        <f t="shared" si="7"/>
        <v>215</v>
      </c>
      <c r="P21" s="7">
        <f t="shared" si="7"/>
        <v>277.5</v>
      </c>
      <c r="Q21" s="7">
        <f t="shared" si="7"/>
        <v>365.6</v>
      </c>
      <c r="R21" s="7">
        <f t="shared" si="7"/>
        <v>256.89999999999998</v>
      </c>
      <c r="S21" s="7">
        <f t="shared" si="7"/>
        <v>263.3</v>
      </c>
      <c r="T21" s="7">
        <f t="shared" si="7"/>
        <v>299.89999999999998</v>
      </c>
      <c r="U21" s="7">
        <f t="shared" si="7"/>
        <v>267.2</v>
      </c>
      <c r="V21" s="7">
        <f t="shared" si="7"/>
        <v>290.10000000000002</v>
      </c>
      <c r="W21" s="7">
        <f t="shared" si="7"/>
        <v>175.8</v>
      </c>
      <c r="X21" s="7">
        <f t="shared" si="7"/>
        <v>215.1</v>
      </c>
      <c r="Y21" s="7">
        <f t="shared" si="7"/>
        <v>223.98067767998756</v>
      </c>
      <c r="Z21" s="7">
        <f t="shared" si="7"/>
        <v>211.07818253061095</v>
      </c>
      <c r="AA21" s="7">
        <f t="shared" si="7"/>
        <v>228.65052303403775</v>
      </c>
      <c r="AB21" s="7">
        <f t="shared" si="7"/>
        <v>235.05086130464306</v>
      </c>
      <c r="AC21" s="7">
        <f t="shared" si="7"/>
        <v>236.9888658441927</v>
      </c>
      <c r="AD21" s="7">
        <f t="shared" si="7"/>
        <v>235.68256361646945</v>
      </c>
      <c r="AE21" s="7">
        <f t="shared" si="7"/>
        <v>233.25566225684562</v>
      </c>
      <c r="AF21" s="7">
        <f t="shared" ca="1" si="7"/>
        <v>209.21022193086532</v>
      </c>
      <c r="AG21" s="7">
        <f t="shared" ca="1" si="7"/>
        <v>216.22548814828323</v>
      </c>
      <c r="AH21" s="7">
        <f t="shared" ca="1" si="7"/>
        <v>220.77934817899126</v>
      </c>
      <c r="AI21" s="7">
        <f t="shared" ca="1" si="7"/>
        <v>223.34560619435393</v>
      </c>
      <c r="AJ21" s="7">
        <f t="shared" ca="1" si="7"/>
        <v>228.36923960654323</v>
      </c>
      <c r="AK21" s="7">
        <f t="shared" ca="1" si="7"/>
        <v>232.76976530897636</v>
      </c>
      <c r="AL21" s="7">
        <f t="shared" ca="1" si="7"/>
        <v>237.12344011864096</v>
      </c>
      <c r="AM21" s="7">
        <f t="shared" ca="1" si="7"/>
        <v>242.03009131972084</v>
      </c>
      <c r="AN21" s="7">
        <f t="shared" ca="1" si="7"/>
        <v>246.89851480023901</v>
      </c>
      <c r="AO21" s="7">
        <f t="shared" ca="1" si="7"/>
        <v>251.91126236529232</v>
      </c>
      <c r="AP21" s="7">
        <f t="shared" ca="1" si="7"/>
        <v>257.1271725101679</v>
      </c>
      <c r="AQ21" s="7">
        <f t="shared" ca="1" si="7"/>
        <v>262.43775032167883</v>
      </c>
      <c r="AR21" s="7">
        <f t="shared" ca="1" si="7"/>
        <v>267.88445725464646</v>
      </c>
      <c r="AS21" s="7">
        <f t="shared" ca="1" si="7"/>
        <v>273.46468248714348</v>
      </c>
      <c r="AT21" s="7">
        <f t="shared" ca="1" si="7"/>
        <v>279.15687145376285</v>
      </c>
      <c r="AU21" s="7">
        <f t="shared" ca="1" si="7"/>
        <v>284.96646362635471</v>
      </c>
      <c r="AV21" s="7">
        <f t="shared" ca="1" si="7"/>
        <v>290.88766486491159</v>
      </c>
      <c r="AW21" s="7">
        <f t="shared" ca="1" si="7"/>
        <v>296.91372022787777</v>
      </c>
      <c r="AX21" s="7">
        <f t="shared" ca="1" si="7"/>
        <v>303.04246588687835</v>
      </c>
      <c r="AY21" s="7">
        <f t="shared" ca="1" si="7"/>
        <v>309.26936723122537</v>
      </c>
      <c r="AZ21" s="7">
        <f t="shared" ca="1" si="7"/>
        <v>302.1228385812019</v>
      </c>
      <c r="BA21" s="7">
        <f t="shared" ca="1" si="7"/>
        <v>306.63570889139976</v>
      </c>
      <c r="BB21" s="7">
        <f t="shared" ca="1" si="7"/>
        <v>310.36685085514256</v>
      </c>
      <c r="BC21" s="7">
        <f t="shared" ca="1" si="7"/>
        <v>313.02131551667514</v>
      </c>
      <c r="BD21" s="7">
        <f t="shared" ca="1" si="7"/>
        <v>314.30798808869935</v>
      </c>
      <c r="BE21" s="7">
        <f t="shared" ca="1" si="7"/>
        <v>317.7852849313997</v>
      </c>
      <c r="BF21" s="7">
        <f t="shared" ca="1" si="7"/>
        <v>320.98055347029197</v>
      </c>
      <c r="BG21" s="7">
        <f t="shared" ca="1" si="7"/>
        <v>324.02477100392184</v>
      </c>
      <c r="BH21" s="7">
        <f t="shared" ca="1" si="7"/>
        <v>327.16012084627937</v>
      </c>
      <c r="BI21" s="7">
        <f t="shared" ca="1" si="7"/>
        <v>330.76808799517823</v>
      </c>
      <c r="BJ21" s="7">
        <f t="shared" ca="1" si="7"/>
        <v>334.40034511689805</v>
      </c>
      <c r="BK21" s="7">
        <f t="shared" ca="1" si="7"/>
        <v>338.13728293284925</v>
      </c>
      <c r="BL21" s="7">
        <f t="shared" ca="1" si="7"/>
        <v>342.04606875584136</v>
      </c>
      <c r="BM21" s="7">
        <f t="shared" ca="1" si="7"/>
        <v>346.14814053829173</v>
      </c>
      <c r="BN21" s="7">
        <f t="shared" ca="1" si="7"/>
        <v>350.37088110548967</v>
      </c>
      <c r="BO21" s="7">
        <f t="shared" ca="1" si="7"/>
        <v>354.73979281281913</v>
      </c>
      <c r="BP21" s="7">
        <f t="shared" ca="1" si="7"/>
        <v>359.26602830737318</v>
      </c>
      <c r="BQ21" s="7">
        <f t="shared" ca="1" si="7"/>
        <v>363.94609738903029</v>
      </c>
      <c r="BR21" s="7">
        <f t="shared" ca="1" si="7"/>
        <v>368.76998704873421</v>
      </c>
      <c r="BS21" s="7">
        <f t="shared" ca="1" si="7"/>
        <v>373.74402442522461</v>
      </c>
      <c r="BT21" s="7">
        <f t="shared" ca="1" si="7"/>
        <v>378.86951730537078</v>
      </c>
      <c r="BU21" s="7">
        <f t="shared" ca="1" si="7"/>
        <v>384.14519154736581</v>
      </c>
      <c r="BV21" s="7">
        <f t="shared" ca="1" si="7"/>
        <v>389.5703416736327</v>
      </c>
      <c r="BW21" s="7">
        <f t="shared" ca="1" si="7"/>
        <v>395.14668352212482</v>
      </c>
    </row>
    <row r="22" spans="1:75" x14ac:dyDescent="0.25">
      <c r="A22" s="5" t="s">
        <v>10</v>
      </c>
      <c r="D22" s="8">
        <f t="shared" ref="D22:BW22" si="8">D21/D16</f>
        <v>0.22896352473817264</v>
      </c>
      <c r="E22" s="8">
        <f t="shared" si="8"/>
        <v>0.2175862068965517</v>
      </c>
      <c r="F22" s="8">
        <f t="shared" si="8"/>
        <v>0.25473894246757567</v>
      </c>
      <c r="G22" s="8">
        <f t="shared" si="8"/>
        <v>0.2314732801889578</v>
      </c>
      <c r="H22" s="8">
        <f t="shared" si="8"/>
        <v>0.30557964729690662</v>
      </c>
      <c r="I22" s="8">
        <f t="shared" si="8"/>
        <v>0.2174670315999005</v>
      </c>
      <c r="J22" s="8">
        <f t="shared" si="8"/>
        <v>0.20530673692133986</v>
      </c>
      <c r="K22" s="8">
        <f t="shared" si="8"/>
        <v>0.22730422730422734</v>
      </c>
      <c r="L22" s="8">
        <f t="shared" si="8"/>
        <v>0.21764534034472688</v>
      </c>
      <c r="M22" s="8">
        <f t="shared" si="8"/>
        <v>0.19179566563467493</v>
      </c>
      <c r="N22" s="8">
        <f t="shared" si="8"/>
        <v>0.18146577831617203</v>
      </c>
      <c r="O22" s="8">
        <f t="shared" si="8"/>
        <v>0.27211745348690042</v>
      </c>
      <c r="P22" s="8">
        <f t="shared" si="8"/>
        <v>0.26283387005114606</v>
      </c>
      <c r="Q22" s="8">
        <f t="shared" si="8"/>
        <v>0.23887618425351195</v>
      </c>
      <c r="R22" s="8">
        <f t="shared" si="8"/>
        <v>0.23603454612274896</v>
      </c>
      <c r="S22" s="8">
        <f t="shared" si="8"/>
        <v>0.17733028017241381</v>
      </c>
      <c r="T22" s="8">
        <f t="shared" si="8"/>
        <v>0.27000990366435584</v>
      </c>
      <c r="U22" s="8">
        <f t="shared" si="8"/>
        <v>0.18620209059233447</v>
      </c>
      <c r="V22" s="8">
        <f t="shared" si="8"/>
        <v>0.17783362962054805</v>
      </c>
      <c r="W22" s="8">
        <f t="shared" si="8"/>
        <v>0.18487748448837946</v>
      </c>
      <c r="X22" s="8">
        <f t="shared" si="8"/>
        <v>0.16045054453229898</v>
      </c>
      <c r="Y22" s="8">
        <f t="shared" si="8"/>
        <v>0.17312243075233724</v>
      </c>
      <c r="Z22" s="8">
        <f t="shared" si="8"/>
        <v>0.17141937564711621</v>
      </c>
      <c r="AA22" s="8">
        <f t="shared" si="8"/>
        <v>0.16823090567693244</v>
      </c>
      <c r="AB22" s="8">
        <f t="shared" si="8"/>
        <v>0.17097118330912342</v>
      </c>
      <c r="AC22" s="8">
        <f t="shared" si="8"/>
        <v>0.17022347609177263</v>
      </c>
      <c r="AD22" s="8">
        <f t="shared" si="8"/>
        <v>0.16973163380352563</v>
      </c>
      <c r="AE22" s="8">
        <f t="shared" si="8"/>
        <v>0.17014284440221455</v>
      </c>
      <c r="AF22" s="8">
        <f t="shared" ca="1" si="8"/>
        <v>0.16992461011641402</v>
      </c>
      <c r="AG22" s="8">
        <f t="shared" ca="1" si="8"/>
        <v>0.17005321479848609</v>
      </c>
      <c r="AH22" s="8">
        <f t="shared" ca="1" si="8"/>
        <v>0.17032705910054177</v>
      </c>
      <c r="AI22" s="8">
        <f t="shared" ca="1" si="8"/>
        <v>0.17046751507838018</v>
      </c>
      <c r="AJ22" s="8">
        <f t="shared" ca="1" si="8"/>
        <v>0.17063150717581305</v>
      </c>
      <c r="AK22" s="8">
        <f t="shared" ca="1" si="8"/>
        <v>0.17080728553145477</v>
      </c>
      <c r="AL22" s="8">
        <f t="shared" ca="1" si="8"/>
        <v>0.17095099590221688</v>
      </c>
      <c r="AM22" s="8">
        <f t="shared" ca="1" si="8"/>
        <v>0.17109612979702429</v>
      </c>
      <c r="AN22" s="8">
        <f t="shared" ca="1" si="8"/>
        <v>0.17123531201735492</v>
      </c>
      <c r="AO22" s="8">
        <f t="shared" ca="1" si="8"/>
        <v>0.17136291674451751</v>
      </c>
      <c r="AP22" s="8">
        <f t="shared" ca="1" si="8"/>
        <v>0.17148566907498983</v>
      </c>
      <c r="AQ22" s="8">
        <f t="shared" ca="1" si="8"/>
        <v>0.17160150033307001</v>
      </c>
      <c r="AR22" s="8">
        <f t="shared" ca="1" si="8"/>
        <v>0.17171016472057471</v>
      </c>
      <c r="AS22" s="8">
        <f t="shared" ca="1" si="8"/>
        <v>0.17181310113880102</v>
      </c>
      <c r="AT22" s="8">
        <f t="shared" ca="1" si="8"/>
        <v>0.17191002447050832</v>
      </c>
      <c r="AU22" s="8">
        <f t="shared" ca="1" si="8"/>
        <v>0.17200124500091879</v>
      </c>
      <c r="AV22" s="8">
        <f t="shared" ca="1" si="8"/>
        <v>0.1720872327469741</v>
      </c>
      <c r="AW22" s="8">
        <f t="shared" ca="1" si="8"/>
        <v>0.17216814279997916</v>
      </c>
      <c r="AX22" s="8">
        <f t="shared" ca="1" si="8"/>
        <v>0.17224427327456898</v>
      </c>
      <c r="AY22" s="8">
        <f t="shared" ca="1" si="8"/>
        <v>0.17231591231716334</v>
      </c>
      <c r="AZ22" s="8">
        <f t="shared" ca="1" si="8"/>
        <v>0.17233489013340333</v>
      </c>
      <c r="BA22" s="8">
        <f t="shared" ca="1" si="8"/>
        <v>0.17239538014443623</v>
      </c>
      <c r="BB22" s="8">
        <f t="shared" ca="1" si="8"/>
        <v>0.17244990210786953</v>
      </c>
      <c r="BC22" s="8">
        <f t="shared" ca="1" si="8"/>
        <v>0.17249821400471554</v>
      </c>
      <c r="BD22" s="8">
        <f t="shared" ca="1" si="8"/>
        <v>0.17254016351371682</v>
      </c>
      <c r="BE22" s="8">
        <f t="shared" ca="1" si="8"/>
        <v>0.17258645273619011</v>
      </c>
      <c r="BF22" s="8">
        <f t="shared" ca="1" si="8"/>
        <v>0.17262962342200583</v>
      </c>
      <c r="BG22" s="8">
        <f t="shared" ca="1" si="8"/>
        <v>0.1726702561347484</v>
      </c>
      <c r="BH22" s="8">
        <f t="shared" ca="1" si="8"/>
        <v>0.17270909276168361</v>
      </c>
      <c r="BI22" s="8">
        <f t="shared" ca="1" si="8"/>
        <v>0.17274703806004255</v>
      </c>
      <c r="BJ22" s="8">
        <f t="shared" ca="1" si="8"/>
        <v>0.17278308200353329</v>
      </c>
      <c r="BK22" s="8">
        <f t="shared" ca="1" si="8"/>
        <v>0.17281747685597765</v>
      </c>
      <c r="BL22" s="8">
        <f t="shared" ca="1" si="8"/>
        <v>0.17285040839907728</v>
      </c>
      <c r="BM22" s="8">
        <f t="shared" ca="1" si="8"/>
        <v>0.17288195282921856</v>
      </c>
      <c r="BN22" s="8">
        <f t="shared" ca="1" si="8"/>
        <v>0.17291202718861465</v>
      </c>
      <c r="BO22" s="8">
        <f t="shared" ca="1" si="8"/>
        <v>0.17294072677521022</v>
      </c>
      <c r="BP22" s="8">
        <f t="shared" ca="1" si="8"/>
        <v>0.17296811583691105</v>
      </c>
      <c r="BQ22" s="8">
        <f t="shared" ca="1" si="8"/>
        <v>0.17299423486536333</v>
      </c>
      <c r="BR22" s="8">
        <f t="shared" ca="1" si="8"/>
        <v>0.17301911726628014</v>
      </c>
      <c r="BS22" s="8">
        <f t="shared" ca="1" si="8"/>
        <v>0.17304281809659358</v>
      </c>
      <c r="BT22" s="8">
        <f t="shared" ca="1" si="8"/>
        <v>0.17306538425701226</v>
      </c>
      <c r="BU22" s="8">
        <f t="shared" ca="1" si="8"/>
        <v>0.17308685892434342</v>
      </c>
      <c r="BV22" s="8">
        <f t="shared" ca="1" si="8"/>
        <v>0.17310728535314424</v>
      </c>
      <c r="BW22" s="8">
        <f t="shared" ca="1" si="8"/>
        <v>0.17312670820436096</v>
      </c>
    </row>
    <row r="23" spans="1:75" x14ac:dyDescent="0.25">
      <c r="A23" s="3" t="s">
        <v>11</v>
      </c>
    </row>
    <row r="24" spans="1:75" x14ac:dyDescent="0.25">
      <c r="A24" s="5" t="s">
        <v>2</v>
      </c>
      <c r="D24" s="4">
        <f t="array" ref="D24">INDEX(Organic_Opportunities,MATCH(D$1,Organic_Months,0))</f>
        <v>15</v>
      </c>
      <c r="E24" s="4">
        <f t="array" ref="E24">INDEX(Organic_Opportunities,MATCH(E$1,Organic_Months,0))</f>
        <v>30</v>
      </c>
      <c r="F24" s="4">
        <f t="array" ref="F24">INDEX(Organic_Opportunities,MATCH(F$1,Organic_Months,0))</f>
        <v>33</v>
      </c>
      <c r="G24" s="4">
        <f t="array" ref="G24">INDEX(Organic_Opportunities,MATCH(G$1,Organic_Months,0))</f>
        <v>38</v>
      </c>
      <c r="H24" s="4">
        <f t="array" ref="H24">INDEX(Organic_Opportunities,MATCH(H$1,Organic_Months,0))</f>
        <v>30</v>
      </c>
      <c r="I24" s="4">
        <f t="array" ref="I24">INDEX(Organic_Opportunities,MATCH(I$1,Organic_Months,0))</f>
        <v>31</v>
      </c>
      <c r="J24" s="4">
        <f t="array" ref="J24">INDEX(Organic_Opportunities,MATCH(J$1,Organic_Months,0))</f>
        <v>47</v>
      </c>
      <c r="K24" s="4">
        <f t="array" ref="K24">INDEX(Organic_Opportunities,MATCH(K$1,Organic_Months,0))</f>
        <v>38</v>
      </c>
      <c r="L24" s="4">
        <f t="array" ref="L24">INDEX(Organic_Opportunities,MATCH(L$1,Organic_Months,0))</f>
        <v>46</v>
      </c>
      <c r="M24" s="4">
        <f t="array" ref="M24">INDEX(Organic_Opportunities,MATCH(M$1,Organic_Months,0))</f>
        <v>58</v>
      </c>
      <c r="N24" s="4">
        <f t="array" ref="N24">INDEX(Organic_Opportunities,MATCH(N$1,Organic_Months,0))</f>
        <v>73</v>
      </c>
      <c r="O24" s="4">
        <f t="array" ref="O24">INDEX(Organic_Opportunities,MATCH(O$1,Organic_Months,0))</f>
        <v>109</v>
      </c>
      <c r="P24" s="4">
        <f t="array" ref="P24">INDEX(Organic_Opportunities,MATCH(P$1,Organic_Months,0))</f>
        <v>150</v>
      </c>
      <c r="Q24" s="4">
        <f t="array" ref="Q24">INDEX(Organic_Opportunities,MATCH(Q$1,Organic_Months,0))</f>
        <v>153</v>
      </c>
      <c r="R24" s="4">
        <f t="array" ref="R24">INDEX(Organic_Opportunities,MATCH(R$1,Organic_Months,0))</f>
        <v>108</v>
      </c>
      <c r="S24" s="4">
        <f t="array" ref="S24">INDEX(Organic_Opportunities,MATCH(S$1,Organic_Months,0))</f>
        <v>127</v>
      </c>
      <c r="T24" s="4">
        <f t="array" ref="T24">INDEX(Organic_Opportunities,MATCH(T$1,Organic_Months,0))</f>
        <v>96</v>
      </c>
      <c r="U24" s="4">
        <f t="array" ref="U24">INDEX(Organic_Opportunities,MATCH(U$1,Organic_Months,0))</f>
        <v>114</v>
      </c>
      <c r="V24" s="4">
        <f t="array" ref="V24">INDEX(Organic_Opportunities,MATCH(V$1,Organic_Months,0))</f>
        <v>124</v>
      </c>
      <c r="W24" s="4">
        <f t="array" ref="W24">INDEX(Organic_Opportunities,MATCH(W$1,Organic_Months,0))</f>
        <v>80</v>
      </c>
      <c r="X24" s="4">
        <f t="array" ref="X24">INDEX(Organic_Opportunities,MATCH(X$1,Organic_Months,0))</f>
        <v>103</v>
      </c>
      <c r="Y24" s="4">
        <f t="array" ref="Y24">INDEX(Organic_Opportunities,MATCH(Y$1,Organic_Months,0))</f>
        <v>108.40376801767653</v>
      </c>
      <c r="Z24" s="4">
        <f t="array" ref="Z24">INDEX(Organic_Opportunities,MATCH(Z$1,Organic_Months,0))</f>
        <v>102.87389164503671</v>
      </c>
      <c r="AA24" s="4">
        <f t="array" ref="AA24">INDEX(Organic_Opportunities,MATCH(AA$1,Organic_Months,0))</f>
        <v>108.53331638088065</v>
      </c>
      <c r="AB24" s="4">
        <f t="array" ref="AB24">INDEX(Organic_Opportunities,MATCH(AB$1,Organic_Months,0))</f>
        <v>110.44420364549295</v>
      </c>
      <c r="AC24" s="4">
        <f t="array" ref="AC24">INDEX(Organic_Opportunities,MATCH(AC$1,Organic_Months,0))</f>
        <v>111.14885203121113</v>
      </c>
      <c r="AD24" s="4">
        <f t="array" ref="AD24">INDEX(Organic_Opportunities,MATCH(AD$1,Organic_Months,0))</f>
        <v>114.00654447615229</v>
      </c>
      <c r="AE24" s="4">
        <f t="array" ref="AE24">INDEX(Organic_Opportunities,MATCH(AE$1,Organic_Months,0))</f>
        <v>115.89668072422779</v>
      </c>
      <c r="AF24" s="4">
        <f t="array" ref="AF24">INDEX(Organic_Opportunities,MATCH(AF$1,Organic_Months,0))</f>
        <v>104.37753111942975</v>
      </c>
      <c r="AG24" s="4">
        <f t="array" ref="AG24">INDEX(Organic_Opportunities,MATCH(AG$1,Organic_Months,0))</f>
        <v>102.80913681917856</v>
      </c>
      <c r="AH24" s="4">
        <f t="array" ref="AH24">INDEX(Organic_Opportunities,MATCH(AH$1,Organic_Months,0))</f>
        <v>99.365337575393937</v>
      </c>
      <c r="AI24" s="4">
        <f t="array" ref="AI24">INDEX(Organic_Opportunities,MATCH(AI$1,Organic_Months,0))</f>
        <v>94.281069075153781</v>
      </c>
      <c r="AJ24" s="4">
        <f t="array" ref="AJ24">INDEX(Organic_Opportunities,MATCH(AJ$1,Organic_Months,0))</f>
        <v>91.175869245144597</v>
      </c>
      <c r="AK24" s="4">
        <f t="array" ref="AK24">INDEX(Organic_Opportunities,MATCH(AK$1,Organic_Months,0))</f>
        <v>87.598019862367863</v>
      </c>
      <c r="AL24" s="4">
        <f t="array" ref="AL24">INDEX(Organic_Opportunities,MATCH(AL$1,Organic_Months,0))</f>
        <v>83.978942922157117</v>
      </c>
      <c r="AM24" s="4">
        <f t="array" ref="AM24">INDEX(Organic_Opportunities,MATCH(AM$1,Organic_Months,0))</f>
        <v>80.810490424764225</v>
      </c>
      <c r="AN24" s="4">
        <f t="array" ref="AN24">INDEX(Organic_Opportunities,MATCH(AN$1,Organic_Months,0))</f>
        <v>77.622584363227219</v>
      </c>
      <c r="AO24" s="4">
        <f t="array" ref="AO24">INDEX(Organic_Opportunities,MATCH(AO$1,Organic_Months,0))</f>
        <v>74.554606641886693</v>
      </c>
      <c r="AP24" s="4">
        <f t="array" ref="AP24">INDEX(Organic_Opportunities,MATCH(AP$1,Organic_Months,0))</f>
        <v>71.656121282647803</v>
      </c>
      <c r="AQ24" s="4">
        <f t="array" ref="AQ24">INDEX(Organic_Opportunities,MATCH(AQ$1,Organic_Months,0))</f>
        <v>68.84066519721074</v>
      </c>
      <c r="AR24" s="4">
        <f t="array" ref="AR24">INDEX(Organic_Opportunities,MATCH(AR$1,Organic_Months,0))</f>
        <v>66.139757316620162</v>
      </c>
      <c r="AS24" s="4">
        <f t="array" ref="AS24">INDEX(Organic_Opportunities,MATCH(AS$1,Organic_Months,0))</f>
        <v>63.551742962702534</v>
      </c>
      <c r="AT24" s="4">
        <f t="array" ref="AT24">INDEX(Organic_Opportunities,MATCH(AT$1,Organic_Months,0))</f>
        <v>61.059214979032127</v>
      </c>
      <c r="AU24" s="4">
        <f t="array" ref="AU24">INDEX(Organic_Opportunities,MATCH(AU$1,Organic_Months,0))</f>
        <v>58.66600458624788</v>
      </c>
      <c r="AV24" s="4">
        <f t="array" ref="AV24">INDEX(Organic_Opportunities,MATCH(AV$1,Organic_Months,0))</f>
        <v>56.367427559353615</v>
      </c>
      <c r="AW24" s="4">
        <f t="array" ref="AW24">INDEX(Organic_Opportunities,MATCH(AW$1,Organic_Months,0))</f>
        <v>54.157867926347436</v>
      </c>
      <c r="AX24" s="4">
        <f t="array" ref="AX24">INDEX(Organic_Opportunities,MATCH(AX$1,Organic_Months,0))</f>
        <v>52.035336132452322</v>
      </c>
      <c r="AY24" s="4">
        <f t="array" ref="AY24">INDEX(Organic_Opportunities,MATCH(AY$1,Organic_Months,0))</f>
        <v>49.996052424428477</v>
      </c>
      <c r="AZ24" s="4">
        <f t="array" ref="AZ24">INDEX(Organic_Opportunities,MATCH(AZ$1,Organic_Months,0))</f>
        <v>48.036515222274531</v>
      </c>
      <c r="BA24" s="4">
        <f t="array" ref="BA24">INDEX(Organic_Opportunities,MATCH(BA$1,Organic_Months,0))</f>
        <v>46.153873234144655</v>
      </c>
      <c r="BB24" s="4">
        <f t="array" ref="BB24">INDEX(Organic_Opportunities,MATCH(BB$1,Organic_Months,0))</f>
        <v>44.345010138147167</v>
      </c>
      <c r="BC24" s="4">
        <f t="array" ref="BC24">INDEX(Organic_Opportunities,MATCH(BC$1,Organic_Months,0))</f>
        <v>42.607013652865099</v>
      </c>
      <c r="BD24" s="4">
        <f t="array" ref="BD24">INDEX(Organic_Opportunities,MATCH(BD$1,Organic_Months,0))</f>
        <v>40.937152737583105</v>
      </c>
      <c r="BE24" s="4">
        <f t="array" ref="BE24">INDEX(Organic_Opportunities,MATCH(BE$1,Organic_Months,0))</f>
        <v>39.332733335213128</v>
      </c>
      <c r="BF24" s="4">
        <f t="array" ref="BF24">INDEX(Organic_Opportunities,MATCH(BF$1,Organic_Months,0))</f>
        <v>37.791191257584714</v>
      </c>
      <c r="BG24" s="4">
        <f t="array" ref="BG24">INDEX(Organic_Opportunities,MATCH(BG$1,Organic_Months,0))</f>
        <v>36.310069373740546</v>
      </c>
      <c r="BH24" s="4">
        <f t="array" ref="BH24">INDEX(Organic_Opportunities,MATCH(BH$1,Organic_Months,0))</f>
        <v>34.886994794562796</v>
      </c>
      <c r="BI24" s="4">
        <f t="array" ref="BI24">INDEX(Organic_Opportunities,MATCH(BI$1,Organic_Months,0))</f>
        <v>33.519693407190267</v>
      </c>
      <c r="BJ24" s="4">
        <f t="array" ref="BJ24">INDEX(Organic_Opportunities,MATCH(BJ$1,Organic_Months,0))</f>
        <v>32.205980312369178</v>
      </c>
      <c r="BK24" s="4">
        <f t="array" ref="BK24">INDEX(Organic_Opportunities,MATCH(BK$1,Organic_Months,0))</f>
        <v>30.943754336594047</v>
      </c>
      <c r="BL24" s="4">
        <f t="array" ref="BL24">INDEX(Organic_Opportunities,MATCH(BL$1,Organic_Months,0))</f>
        <v>29.730997873382087</v>
      </c>
      <c r="BM24" s="4">
        <f t="array" ref="BM24">INDEX(Organic_Opportunities,MATCH(BM$1,Organic_Months,0))</f>
        <v>28.565772205623805</v>
      </c>
      <c r="BN24" s="4">
        <f t="array" ref="BN24">INDEX(Organic_Opportunities,MATCH(BN$1,Organic_Months,0))</f>
        <v>27.446214330331024</v>
      </c>
      <c r="BO24" s="4">
        <f t="array" ref="BO24">INDEX(Organic_Opportunities,MATCH(BO$1,Organic_Months,0))</f>
        <v>26.370534494634978</v>
      </c>
      <c r="BP24" s="4">
        <f t="array" ref="BP24">INDEX(Organic_Opportunities,MATCH(BP$1,Organic_Months,0))</f>
        <v>25.337013022788959</v>
      </c>
      <c r="BQ24" s="4">
        <f t="array" ref="BQ24">INDEX(Organic_Opportunities,MATCH(BQ$1,Organic_Months,0))</f>
        <v>24.343997605931776</v>
      </c>
      <c r="BR24" s="4">
        <f t="array" ref="BR24">INDEX(Organic_Opportunities,MATCH(BR$1,Organic_Months,0))</f>
        <v>23.389900734868174</v>
      </c>
      <c r="BS24" s="4">
        <f t="array" ref="BS24">INDEX(Organic_Opportunities,MATCH(BS$1,Organic_Months,0))</f>
        <v>22.473197101104237</v>
      </c>
      <c r="BT24" s="4">
        <f t="array" ref="BT24">INDEX(Organic_Opportunities,MATCH(BT$1,Organic_Months,0))</f>
        <v>21.592421174428555</v>
      </c>
      <c r="BU24" s="4">
        <f t="array" ref="BU24">INDEX(Organic_Opportunities,MATCH(BU$1,Organic_Months,0))</f>
        <v>20.746164869012635</v>
      </c>
      <c r="BV24" s="4">
        <f t="array" ref="BV24">INDEX(Organic_Opportunities,MATCH(BV$1,Organic_Months,0))</f>
        <v>19.933075281269581</v>
      </c>
      <c r="BW24" s="4">
        <f t="array" ref="BW24">INDEX(Organic_Opportunities,MATCH(BW$1,Organic_Months,0))</f>
        <v>19.15185253130392</v>
      </c>
    </row>
    <row r="25" spans="1:75" x14ac:dyDescent="0.25">
      <c r="A25" s="5" t="s">
        <v>3</v>
      </c>
      <c r="D25" s="4">
        <f t="array" ref="D25">INDEX(Adwords_Opportunities,MATCH(D$1,Adwords_Months,0))</f>
        <v>11.4</v>
      </c>
      <c r="E25" s="4">
        <f t="array" ref="E25">INDEX(Adwords_Opportunities,MATCH(E$1,Adwords_Months,0))</f>
        <v>27.599999999999998</v>
      </c>
      <c r="F25" s="4">
        <f t="array" ref="F25">INDEX(Adwords_Opportunities,MATCH(F$1,Adwords_Months,0))</f>
        <v>24.599999999999998</v>
      </c>
      <c r="G25" s="4">
        <f t="array" ref="G25">INDEX(Adwords_Opportunities,MATCH(G$1,Adwords_Months,0))</f>
        <v>30.9</v>
      </c>
      <c r="H25" s="4">
        <f t="array" ref="H25">INDEX(Adwords_Opportunities,MATCH(H$1,Adwords_Months,0))</f>
        <v>24.3</v>
      </c>
      <c r="I25" s="4">
        <f t="array" ref="I25">INDEX(Adwords_Opportunities,MATCH(I$1,Adwords_Months,0))</f>
        <v>27</v>
      </c>
      <c r="J25" s="4">
        <f t="array" ref="J25">INDEX(Adwords_Opportunities,MATCH(J$1,Adwords_Months,0))</f>
        <v>36.299999999999997</v>
      </c>
      <c r="K25" s="4">
        <f t="array" ref="K25">INDEX(Adwords_Opportunities,MATCH(K$1,Adwords_Months,0))</f>
        <v>32.699999999999996</v>
      </c>
      <c r="L25" s="4">
        <f t="array" ref="L25">INDEX(Adwords_Opportunities,MATCH(L$1,Adwords_Months,0))</f>
        <v>44.1</v>
      </c>
      <c r="M25" s="4">
        <f t="array" ref="M25">INDEX(Adwords_Opportunities,MATCH(M$1,Adwords_Months,0))</f>
        <v>50.1</v>
      </c>
      <c r="N25" s="4">
        <f t="array" ref="N25">INDEX(Adwords_Opportunities,MATCH(N$1,Adwords_Months,0))</f>
        <v>59.699999999999996</v>
      </c>
      <c r="O25" s="4">
        <f t="array" ref="O25">INDEX(Adwords_Opportunities,MATCH(O$1,Adwords_Months,0))</f>
        <v>78.899999999999991</v>
      </c>
      <c r="P25" s="4">
        <f t="array" ref="P25">INDEX(Adwords_Opportunities,MATCH(P$1,Adwords_Months,0))</f>
        <v>124.5</v>
      </c>
      <c r="Q25" s="4">
        <f t="array" ref="Q25">INDEX(Adwords_Opportunities,MATCH(Q$1,Adwords_Months,0))</f>
        <v>142.79999999999998</v>
      </c>
      <c r="R25" s="4">
        <f t="array" ref="R25">INDEX(Adwords_Opportunities,MATCH(R$1,Adwords_Months,0))</f>
        <v>83.399999999999991</v>
      </c>
      <c r="S25" s="4">
        <f t="array" ref="S25">INDEX(Adwords_Opportunities,MATCH(S$1,Adwords_Months,0))</f>
        <v>106.2</v>
      </c>
      <c r="T25" s="4">
        <f t="array" ref="T25">INDEX(Adwords_Opportunities,MATCH(T$1,Adwords_Months,0))</f>
        <v>96.3</v>
      </c>
      <c r="U25" s="4">
        <f t="array" ref="U25">INDEX(Adwords_Opportunities,MATCH(U$1,Adwords_Months,0))</f>
        <v>88.2</v>
      </c>
      <c r="V25" s="4">
        <f t="array" ref="V25">INDEX(Adwords_Opportunities,MATCH(V$1,Adwords_Months,0))</f>
        <v>96.6</v>
      </c>
      <c r="W25" s="4">
        <f t="array" ref="W25">INDEX(Adwords_Opportunities,MATCH(W$1,Adwords_Months,0))</f>
        <v>70.5</v>
      </c>
      <c r="X25" s="4">
        <f t="array" ref="X25">INDEX(Adwords_Opportunities,MATCH(X$1,Adwords_Months,0))</f>
        <v>89.399999999999991</v>
      </c>
      <c r="Y25" s="4">
        <f t="array" ref="Y25">INDEX(Adwords_Opportunities,MATCH(Y$1,Adwords_Months,0))</f>
        <v>77.019297764014908</v>
      </c>
      <c r="Z25" s="4">
        <f t="array" ref="Z25">INDEX(Adwords_Opportunities,MATCH(Z$1,Adwords_Months,0))</f>
        <v>78.468945314718624</v>
      </c>
      <c r="AA25" s="4">
        <f t="array" ref="AA25">INDEX(Adwords_Opportunities,MATCH(AA$1,Adwords_Months,0))</f>
        <v>88.179954983002844</v>
      </c>
      <c r="AB25" s="4">
        <f t="array" ref="AB25">INDEX(Adwords_Opportunities,MATCH(AB$1,Adwords_Months,0))</f>
        <v>89.139231631360488</v>
      </c>
      <c r="AC25" s="4">
        <f t="array" ref="AC25">INDEX(Adwords_Opportunities,MATCH(AC$1,Adwords_Months,0))</f>
        <v>91.754965704387246</v>
      </c>
      <c r="AD25" s="4">
        <f t="array" ref="AD25">INDEX(Adwords_Opportunities,MATCH(AD$1,Adwords_Months,0))</f>
        <v>87.481501165628728</v>
      </c>
      <c r="AE25" s="4">
        <f t="array" ref="AE25">INDEX(Adwords_Opportunities,MATCH(AE$1,Adwords_Months,0))</f>
        <v>83.083823704979181</v>
      </c>
      <c r="AF25" s="4">
        <f t="array" aca="1" ref="AF25" ca="1">INDEX(Adwords_Opportunities,MATCH(AF$1,Adwords_Months,0))</f>
        <v>74.38235677376106</v>
      </c>
      <c r="AG25" s="4">
        <f t="array" aca="1" ref="AG25" ca="1">INDEX(Adwords_Opportunities,MATCH(AG$1,Adwords_Months,0))</f>
        <v>81.941734375682231</v>
      </c>
      <c r="AH25" s="4">
        <f t="array" aca="1" ref="AH25" ca="1">INDEX(Adwords_Opportunities,MATCH(AH$1,Adwords_Months,0))</f>
        <v>89.318535851621661</v>
      </c>
      <c r="AI25" s="4">
        <f t="array" aca="1" ref="AI25" ca="1">INDEX(Adwords_Opportunities,MATCH(AI$1,Adwords_Months,0))</f>
        <v>96.768307606480136</v>
      </c>
      <c r="AJ25" s="4">
        <f t="array" aca="1" ref="AJ25" ca="1">INDEX(Adwords_Opportunities,MATCH(AJ$1,Adwords_Months,0))</f>
        <v>104.23333582424935</v>
      </c>
      <c r="AK25" s="4">
        <f t="array" aca="1" ref="AK25" ca="1">INDEX(Adwords_Opportunities,MATCH(AK$1,Adwords_Months,0))</f>
        <v>111.66160741628893</v>
      </c>
      <c r="AL25" s="4">
        <f t="array" aca="1" ref="AL25" ca="1">INDEX(Adwords_Opportunities,MATCH(AL$1,Adwords_Months,0))</f>
        <v>119.10980984648322</v>
      </c>
      <c r="AM25" s="4">
        <f t="array" aca="1" ref="AM25" ca="1">INDEX(Adwords_Opportunities,MATCH(AM$1,Adwords_Months,0))</f>
        <v>126.55735116620812</v>
      </c>
      <c r="AN25" s="4">
        <f t="array" aca="1" ref="AN25" ca="1">INDEX(Adwords_Opportunities,MATCH(AN$1,Adwords_Months,0))</f>
        <v>133.99828816086765</v>
      </c>
      <c r="AO25" s="4">
        <f t="array" aca="1" ref="AO25" ca="1">INDEX(Adwords_Opportunities,MATCH(AO$1,Adwords_Months,0))</f>
        <v>141.44399086858076</v>
      </c>
      <c r="AP25" s="4">
        <f t="array" aca="1" ref="AP25" ca="1">INDEX(Adwords_Opportunities,MATCH(AP$1,Adwords_Months,0))</f>
        <v>148.88875192431723</v>
      </c>
      <c r="AQ25" s="4">
        <f t="array" aca="1" ref="AQ25" ca="1">INDEX(Adwords_Opportunities,MATCH(AQ$1,Adwords_Months,0))</f>
        <v>156.33248508822942</v>
      </c>
      <c r="AR25" s="4">
        <f t="array" aca="1" ref="AR25" ca="1">INDEX(Adwords_Opportunities,MATCH(AR$1,Adwords_Months,0))</f>
        <v>163.77725022308002</v>
      </c>
      <c r="AS25" s="4">
        <f t="array" aca="1" ref="AS25" ca="1">INDEX(Adwords_Opportunities,MATCH(AS$1,Adwords_Months,0))</f>
        <v>171.22166994316532</v>
      </c>
      <c r="AT25" s="4">
        <f t="array" aca="1" ref="AT25" ca="1">INDEX(Adwords_Opportunities,MATCH(AT$1,Adwords_Months,0))</f>
        <v>178.66596554708178</v>
      </c>
      <c r="AU25" s="4">
        <f t="array" aca="1" ref="AU25" ca="1">INDEX(Adwords_Opportunities,MATCH(AU$1,Adwords_Months,0))</f>
        <v>186.11046583816196</v>
      </c>
      <c r="AV25" s="4">
        <f t="array" aca="1" ref="AV25" ca="1">INDEX(Adwords_Opportunities,MATCH(AV$1,Adwords_Months,0))</f>
        <v>193.55486992414774</v>
      </c>
      <c r="AW25" s="4">
        <f t="array" aca="1" ref="AW25" ca="1">INDEX(Adwords_Opportunities,MATCH(AW$1,Adwords_Months,0))</f>
        <v>200.99926847138093</v>
      </c>
      <c r="AX25" s="4">
        <f t="array" aca="1" ref="AX25" ca="1">INDEX(Adwords_Opportunities,MATCH(AX$1,Adwords_Months,0))</f>
        <v>208.44370408388895</v>
      </c>
      <c r="AY25" s="4">
        <f t="array" aca="1" ref="AY25" ca="1">INDEX(Adwords_Opportunities,MATCH(AY$1,Adwords_Months,0))</f>
        <v>215.88811644324824</v>
      </c>
      <c r="AZ25" s="4">
        <f t="array" aca="1" ref="AZ25" ca="1">INDEX(Adwords_Opportunities,MATCH(AZ$1,Adwords_Months,0))</f>
        <v>211.71733553611338</v>
      </c>
      <c r="BA25" s="4">
        <f t="array" aca="1" ref="BA25" ca="1">INDEX(Adwords_Opportunities,MATCH(BA$1,Adwords_Months,0))</f>
        <v>217.52416449776788</v>
      </c>
      <c r="BB25" s="4">
        <f t="array" aca="1" ref="BB25" ca="1">INDEX(Adwords_Opportunities,MATCH(BB$1,Adwords_Months,0))</f>
        <v>222.581746015942</v>
      </c>
      <c r="BC25" s="4">
        <f t="array" aca="1" ref="BC25" ca="1">INDEX(Adwords_Opportunities,MATCH(BC$1,Adwords_Months,0))</f>
        <v>226.6386638633563</v>
      </c>
      <c r="BD25" s="4">
        <f t="array" aca="1" ref="BD25" ca="1">INDEX(Adwords_Opportunities,MATCH(BD$1,Adwords_Months,0))</f>
        <v>229.4466141456937</v>
      </c>
      <c r="BE25" s="4">
        <f t="array" aca="1" ref="BE25" ca="1">INDEX(Adwords_Opportunities,MATCH(BE$1,Adwords_Months,0))</f>
        <v>234.07734660357585</v>
      </c>
      <c r="BF25" s="4">
        <f t="array" aca="1" ref="BF25" ca="1">INDEX(Adwords_Opportunities,MATCH(BF$1,Adwords_Months,0))</f>
        <v>238.4008942558668</v>
      </c>
      <c r="BG25" s="4">
        <f t="array" aca="1" ref="BG25" ca="1">INDEX(Adwords_Opportunities,MATCH(BG$1,Adwords_Months,0))</f>
        <v>242.53271830826282</v>
      </c>
      <c r="BH25" s="4">
        <f t="array" aca="1" ref="BH25" ca="1">INDEX(Adwords_Opportunities,MATCH(BH$1,Adwords_Months,0))</f>
        <v>246.68410696852945</v>
      </c>
      <c r="BI25" s="4">
        <f t="array" aca="1" ref="BI25" ca="1">INDEX(Adwords_Opportunities,MATCH(BI$1,Adwords_Months,0))</f>
        <v>251.1863903294396</v>
      </c>
      <c r="BJ25" s="4">
        <f t="array" aca="1" ref="BJ25" ca="1">INDEX(Adwords_Opportunities,MATCH(BJ$1,Adwords_Months,0))</f>
        <v>255.65512379921751</v>
      </c>
      <c r="BK25" s="4">
        <f t="array" aca="1" ref="BK25" ca="1">INDEX(Adwords_Opportunities,MATCH(BK$1,Adwords_Months,0))</f>
        <v>260.16177851835653</v>
      </c>
      <c r="BL25" s="4">
        <f t="array" aca="1" ref="BL25" ca="1">INDEX(Adwords_Opportunities,MATCH(BL$1,Adwords_Months,0))</f>
        <v>264.76633580016647</v>
      </c>
      <c r="BM25" s="4">
        <f t="array" aca="1" ref="BM25" ca="1">INDEX(Adwords_Opportunities,MATCH(BM$1,Adwords_Months,0))</f>
        <v>269.48925675970651</v>
      </c>
      <c r="BN25" s="4">
        <f t="array" aca="1" ref="BN25" ca="1">INDEX(Adwords_Opportunities,MATCH(BN$1,Adwords_Months,0))</f>
        <v>274.26980634212646</v>
      </c>
      <c r="BO25" s="4">
        <f t="array" aca="1" ref="BO25" ca="1">INDEX(Adwords_Opportunities,MATCH(BO$1,Adwords_Months,0))</f>
        <v>279.13179959096294</v>
      </c>
      <c r="BP25" s="4">
        <f t="array" aca="1" ref="BP25" ca="1">INDEX(Adwords_Opportunities,MATCH(BP$1,Adwords_Months,0))</f>
        <v>284.08660416846902</v>
      </c>
      <c r="BQ25" s="4">
        <f t="array" aca="1" ref="BQ25" ca="1">INDEX(Adwords_Opportunities,MATCH(BQ$1,Adwords_Months,0))</f>
        <v>289.13289029562856</v>
      </c>
      <c r="BR25" s="4">
        <f t="array" aca="1" ref="BR25" ca="1">INDEX(Adwords_Opportunities,MATCH(BR$1,Adwords_Months,0))</f>
        <v>294.2636365945508</v>
      </c>
      <c r="BS25" s="4">
        <f t="array" aca="1" ref="BS25" ca="1">INDEX(Adwords_Opportunities,MATCH(BS$1,Adwords_Months,0))</f>
        <v>299.48585122997355</v>
      </c>
      <c r="BT25" s="4">
        <f t="array" aca="1" ref="BT25" ca="1">INDEX(Adwords_Opportunities,MATCH(BT$1,Adwords_Months,0))</f>
        <v>304.80215256020358</v>
      </c>
      <c r="BU25" s="4">
        <f t="array" aca="1" ref="BU25" ca="1">INDEX(Adwords_Opportunities,MATCH(BU$1,Adwords_Months,0))</f>
        <v>310.2128736995557</v>
      </c>
      <c r="BV25" s="4">
        <f t="array" aca="1" ref="BV25" ca="1">INDEX(Adwords_Opportunities,MATCH(BV$1,Adwords_Months,0))</f>
        <v>315.71878209546003</v>
      </c>
      <c r="BW25" s="4">
        <f t="array" aca="1" ref="BW25" ca="1">INDEX(Adwords_Opportunities,MATCH(BW$1,Adwords_Months,0))</f>
        <v>321.32267956954854</v>
      </c>
    </row>
    <row r="26" spans="1:75" x14ac:dyDescent="0.25">
      <c r="A26" s="6" t="str">
        <f>"Total "&amp;A23</f>
        <v>Total Opportunities</v>
      </c>
      <c r="B26" s="6"/>
      <c r="C26" s="6"/>
      <c r="D26" s="7">
        <f t="shared" ref="D26:BW26" si="9">SUM(D24:D25)</f>
        <v>26.4</v>
      </c>
      <c r="E26" s="7">
        <f t="shared" si="9"/>
        <v>57.599999999999994</v>
      </c>
      <c r="F26" s="7">
        <f t="shared" si="9"/>
        <v>57.599999999999994</v>
      </c>
      <c r="G26" s="7">
        <f t="shared" si="9"/>
        <v>68.900000000000006</v>
      </c>
      <c r="H26" s="7">
        <f t="shared" si="9"/>
        <v>54.3</v>
      </c>
      <c r="I26" s="7">
        <f t="shared" si="9"/>
        <v>58</v>
      </c>
      <c r="J26" s="7">
        <f t="shared" si="9"/>
        <v>83.3</v>
      </c>
      <c r="K26" s="7">
        <f t="shared" si="9"/>
        <v>70.699999999999989</v>
      </c>
      <c r="L26" s="7">
        <f t="shared" si="9"/>
        <v>90.1</v>
      </c>
      <c r="M26" s="7">
        <f t="shared" si="9"/>
        <v>108.1</v>
      </c>
      <c r="N26" s="7">
        <f t="shared" si="9"/>
        <v>132.69999999999999</v>
      </c>
      <c r="O26" s="7">
        <f t="shared" si="9"/>
        <v>187.89999999999998</v>
      </c>
      <c r="P26" s="7">
        <f t="shared" si="9"/>
        <v>274.5</v>
      </c>
      <c r="Q26" s="7">
        <f t="shared" si="9"/>
        <v>295.79999999999995</v>
      </c>
      <c r="R26" s="7">
        <f t="shared" si="9"/>
        <v>191.39999999999998</v>
      </c>
      <c r="S26" s="7">
        <f t="shared" si="9"/>
        <v>233.2</v>
      </c>
      <c r="T26" s="7">
        <f t="shared" si="9"/>
        <v>192.3</v>
      </c>
      <c r="U26" s="7">
        <f t="shared" si="9"/>
        <v>202.2</v>
      </c>
      <c r="V26" s="7">
        <f t="shared" si="9"/>
        <v>220.6</v>
      </c>
      <c r="W26" s="7">
        <f t="shared" si="9"/>
        <v>150.5</v>
      </c>
      <c r="X26" s="7">
        <f t="shared" si="9"/>
        <v>192.39999999999998</v>
      </c>
      <c r="Y26" s="7">
        <f t="shared" si="9"/>
        <v>185.42306578169143</v>
      </c>
      <c r="Z26" s="7">
        <f t="shared" si="9"/>
        <v>181.34283695975535</v>
      </c>
      <c r="AA26" s="7">
        <f t="shared" si="9"/>
        <v>196.71327136388351</v>
      </c>
      <c r="AB26" s="7">
        <f t="shared" si="9"/>
        <v>199.58343527685344</v>
      </c>
      <c r="AC26" s="7">
        <f t="shared" si="9"/>
        <v>202.90381773559838</v>
      </c>
      <c r="AD26" s="7">
        <f t="shared" si="9"/>
        <v>201.48804564178101</v>
      </c>
      <c r="AE26" s="7">
        <f t="shared" si="9"/>
        <v>198.98050442920697</v>
      </c>
      <c r="AF26" s="7">
        <f t="shared" ca="1" si="9"/>
        <v>178.75988789319081</v>
      </c>
      <c r="AG26" s="7">
        <f t="shared" ca="1" si="9"/>
        <v>184.75087119486079</v>
      </c>
      <c r="AH26" s="7">
        <f t="shared" ca="1" si="9"/>
        <v>188.68387342701561</v>
      </c>
      <c r="AI26" s="7">
        <f t="shared" ca="1" si="9"/>
        <v>191.04937668163393</v>
      </c>
      <c r="AJ26" s="7">
        <f t="shared" ca="1" si="9"/>
        <v>195.40920506939395</v>
      </c>
      <c r="AK26" s="7">
        <f t="shared" ca="1" si="9"/>
        <v>199.25962727865681</v>
      </c>
      <c r="AL26" s="7">
        <f t="shared" ca="1" si="9"/>
        <v>203.08875276864035</v>
      </c>
      <c r="AM26" s="7">
        <f t="shared" ca="1" si="9"/>
        <v>207.36784159097235</v>
      </c>
      <c r="AN26" s="7">
        <f t="shared" ca="1" si="9"/>
        <v>211.62087252409486</v>
      </c>
      <c r="AO26" s="7">
        <f t="shared" ca="1" si="9"/>
        <v>215.99859751046745</v>
      </c>
      <c r="AP26" s="7">
        <f t="shared" ca="1" si="9"/>
        <v>220.54487320696504</v>
      </c>
      <c r="AQ26" s="7">
        <f t="shared" ca="1" si="9"/>
        <v>225.17315028544016</v>
      </c>
      <c r="AR26" s="7">
        <f t="shared" ca="1" si="9"/>
        <v>229.91700753970019</v>
      </c>
      <c r="AS26" s="7">
        <f t="shared" ca="1" si="9"/>
        <v>234.77341290586787</v>
      </c>
      <c r="AT26" s="7">
        <f t="shared" ca="1" si="9"/>
        <v>239.72518052611392</v>
      </c>
      <c r="AU26" s="7">
        <f t="shared" ca="1" si="9"/>
        <v>244.77647042440984</v>
      </c>
      <c r="AV26" s="7">
        <f t="shared" ca="1" si="9"/>
        <v>249.92229748350135</v>
      </c>
      <c r="AW26" s="7">
        <f t="shared" ca="1" si="9"/>
        <v>255.15713639772838</v>
      </c>
      <c r="AX26" s="7">
        <f t="shared" ca="1" si="9"/>
        <v>260.47904021634128</v>
      </c>
      <c r="AY26" s="7">
        <f t="shared" ca="1" si="9"/>
        <v>265.88416886767669</v>
      </c>
      <c r="AZ26" s="7">
        <f t="shared" ca="1" si="9"/>
        <v>259.7538507583879</v>
      </c>
      <c r="BA26" s="7">
        <f t="shared" ca="1" si="9"/>
        <v>263.67803773191253</v>
      </c>
      <c r="BB26" s="7">
        <f t="shared" ca="1" si="9"/>
        <v>266.92675615408916</v>
      </c>
      <c r="BC26" s="7">
        <f t="shared" ca="1" si="9"/>
        <v>269.24567751622141</v>
      </c>
      <c r="BD26" s="7">
        <f t="shared" ca="1" si="9"/>
        <v>270.38376688327679</v>
      </c>
      <c r="BE26" s="7">
        <f t="shared" ca="1" si="9"/>
        <v>273.41007993878895</v>
      </c>
      <c r="BF26" s="7">
        <f t="shared" ca="1" si="9"/>
        <v>276.1920855134515</v>
      </c>
      <c r="BG26" s="7">
        <f t="shared" ca="1" si="9"/>
        <v>278.84278768200335</v>
      </c>
      <c r="BH26" s="7">
        <f t="shared" ca="1" si="9"/>
        <v>281.57110176309226</v>
      </c>
      <c r="BI26" s="7">
        <f t="shared" ca="1" si="9"/>
        <v>284.70608373662986</v>
      </c>
      <c r="BJ26" s="7">
        <f t="shared" ca="1" si="9"/>
        <v>287.86110411158666</v>
      </c>
      <c r="BK26" s="7">
        <f t="shared" ca="1" si="9"/>
        <v>291.10553285495058</v>
      </c>
      <c r="BL26" s="7">
        <f t="shared" ca="1" si="9"/>
        <v>294.49733367354855</v>
      </c>
      <c r="BM26" s="7">
        <f t="shared" ca="1" si="9"/>
        <v>298.05502896533034</v>
      </c>
      <c r="BN26" s="7">
        <f t="shared" ca="1" si="9"/>
        <v>301.71602067245749</v>
      </c>
      <c r="BO26" s="7">
        <f t="shared" ca="1" si="9"/>
        <v>305.50233408559791</v>
      </c>
      <c r="BP26" s="7">
        <f t="shared" ca="1" si="9"/>
        <v>309.42361719125796</v>
      </c>
      <c r="BQ26" s="7">
        <f t="shared" ca="1" si="9"/>
        <v>313.4768879015603</v>
      </c>
      <c r="BR26" s="7">
        <f t="shared" ca="1" si="9"/>
        <v>317.65353732941895</v>
      </c>
      <c r="BS26" s="7">
        <f t="shared" ca="1" si="9"/>
        <v>321.95904833107778</v>
      </c>
      <c r="BT26" s="7">
        <f t="shared" ca="1" si="9"/>
        <v>326.39457373463216</v>
      </c>
      <c r="BU26" s="7">
        <f t="shared" ca="1" si="9"/>
        <v>330.95903856856836</v>
      </c>
      <c r="BV26" s="7">
        <f t="shared" ca="1" si="9"/>
        <v>335.65185737672959</v>
      </c>
      <c r="BW26" s="7">
        <f t="shared" ca="1" si="9"/>
        <v>340.47453210085246</v>
      </c>
    </row>
    <row r="27" spans="1:75" x14ac:dyDescent="0.25">
      <c r="A27" s="5" t="s">
        <v>12</v>
      </c>
      <c r="D27" s="8">
        <f t="shared" ref="D27:BW27" si="10">D26/D21</f>
        <v>0.41640378548895896</v>
      </c>
      <c r="E27" s="8">
        <f t="shared" si="10"/>
        <v>0.91283676703645011</v>
      </c>
      <c r="F27" s="8">
        <f t="shared" si="10"/>
        <v>0.75195822454308092</v>
      </c>
      <c r="G27" s="8">
        <f t="shared" si="10"/>
        <v>0.87882653061224492</v>
      </c>
      <c r="H27" s="8">
        <f t="shared" si="10"/>
        <v>0.51371807000946079</v>
      </c>
      <c r="I27" s="8">
        <f t="shared" si="10"/>
        <v>0.66361556064073224</v>
      </c>
      <c r="J27" s="8">
        <f t="shared" si="10"/>
        <v>0.76351970669110913</v>
      </c>
      <c r="K27" s="8">
        <f t="shared" si="10"/>
        <v>0.71849593495934949</v>
      </c>
      <c r="L27" s="8">
        <f t="shared" si="10"/>
        <v>0.60469798657718121</v>
      </c>
      <c r="M27" s="8">
        <f t="shared" si="10"/>
        <v>0.8724778046811944</v>
      </c>
      <c r="N27" s="8">
        <f t="shared" si="10"/>
        <v>0.88584779706275019</v>
      </c>
      <c r="O27" s="8">
        <f t="shared" si="10"/>
        <v>0.87395348837209297</v>
      </c>
      <c r="P27" s="8">
        <f t="shared" si="10"/>
        <v>0.98918918918918919</v>
      </c>
      <c r="Q27" s="8">
        <f t="shared" si="10"/>
        <v>0.80908096280087505</v>
      </c>
      <c r="R27" s="8">
        <f t="shared" si="10"/>
        <v>0.74503697936940438</v>
      </c>
      <c r="S27" s="8">
        <f t="shared" si="10"/>
        <v>0.88568173186479293</v>
      </c>
      <c r="T27" s="8">
        <f t="shared" si="10"/>
        <v>0.64121373791263758</v>
      </c>
      <c r="U27" s="8">
        <f t="shared" si="10"/>
        <v>0.75673652694610782</v>
      </c>
      <c r="V27" s="8">
        <f t="shared" si="10"/>
        <v>0.76042743881420194</v>
      </c>
      <c r="W27" s="8">
        <f t="shared" si="10"/>
        <v>0.85608646188850956</v>
      </c>
      <c r="X27" s="8">
        <f t="shared" si="10"/>
        <v>0.89446768944676891</v>
      </c>
      <c r="Y27" s="8">
        <f t="shared" si="10"/>
        <v>0.82785295455983343</v>
      </c>
      <c r="Z27" s="8">
        <f t="shared" si="10"/>
        <v>0.85912638997380353</v>
      </c>
      <c r="AA27" s="8">
        <f t="shared" si="10"/>
        <v>0.86032285758034355</v>
      </c>
      <c r="AB27" s="8">
        <f t="shared" si="10"/>
        <v>0.84910744070058408</v>
      </c>
      <c r="AC27" s="8">
        <f t="shared" si="10"/>
        <v>0.85617447474936059</v>
      </c>
      <c r="AD27" s="8">
        <f t="shared" si="10"/>
        <v>0.85491282235738997</v>
      </c>
      <c r="AE27" s="8">
        <f t="shared" si="10"/>
        <v>0.85305755283274909</v>
      </c>
      <c r="AF27" s="8">
        <f t="shared" ca="1" si="10"/>
        <v>0.85445102176825283</v>
      </c>
      <c r="AG27" s="8">
        <f t="shared" ca="1" si="10"/>
        <v>0.85443613875974811</v>
      </c>
      <c r="AH27" s="8">
        <f t="shared" ca="1" si="10"/>
        <v>0.85462646295180178</v>
      </c>
      <c r="AI27" s="8">
        <f t="shared" ca="1" si="10"/>
        <v>0.85539796343870755</v>
      </c>
      <c r="AJ27" s="8">
        <f t="shared" ca="1" si="10"/>
        <v>0.85567217987003841</v>
      </c>
      <c r="AK27" s="8">
        <f t="shared" ca="1" si="10"/>
        <v>0.8560374111051815</v>
      </c>
      <c r="AL27" s="8">
        <f t="shared" ca="1" si="10"/>
        <v>0.85646848184653579</v>
      </c>
      <c r="AM27" s="8">
        <f t="shared" ca="1" si="10"/>
        <v>0.85678537102661423</v>
      </c>
      <c r="AN27" s="8">
        <f t="shared" ca="1" si="10"/>
        <v>0.85711683075661016</v>
      </c>
      <c r="AO27" s="8">
        <f t="shared" ca="1" si="10"/>
        <v>0.85743922475864331</v>
      </c>
      <c r="AP27" s="8">
        <f t="shared" ca="1" si="10"/>
        <v>0.85772682464450056</v>
      </c>
      <c r="AQ27" s="8">
        <f t="shared" ca="1" si="10"/>
        <v>0.858005946207959</v>
      </c>
      <c r="AR27" s="8">
        <f t="shared" ca="1" si="10"/>
        <v>0.85826930720786443</v>
      </c>
      <c r="AS27" s="8">
        <f t="shared" ca="1" si="10"/>
        <v>0.85851456491792277</v>
      </c>
      <c r="AT27" s="8">
        <f t="shared" ca="1" si="10"/>
        <v>0.85874719571722935</v>
      </c>
      <c r="AU27" s="8">
        <f t="shared" ca="1" si="10"/>
        <v>0.85896588429913767</v>
      </c>
      <c r="AV27" s="8">
        <f t="shared" ca="1" si="10"/>
        <v>0.85917117729816916</v>
      </c>
      <c r="AW27" s="8">
        <f t="shared" ca="1" si="10"/>
        <v>0.8593645864593199</v>
      </c>
      <c r="AX27" s="8">
        <f t="shared" ca="1" si="10"/>
        <v>0.85954633273600201</v>
      </c>
      <c r="AY27" s="8">
        <f t="shared" ca="1" si="10"/>
        <v>0.8597171173079301</v>
      </c>
      <c r="AZ27" s="8">
        <f t="shared" ca="1" si="10"/>
        <v>0.85976238002468508</v>
      </c>
      <c r="BA27" s="8">
        <f t="shared" ca="1" si="10"/>
        <v>0.85990649518676432</v>
      </c>
      <c r="BB27" s="8">
        <f t="shared" ca="1" si="10"/>
        <v>0.86003629388459346</v>
      </c>
      <c r="BC27" s="8">
        <f t="shared" ca="1" si="10"/>
        <v>0.86015125542425963</v>
      </c>
      <c r="BD27" s="8">
        <f t="shared" ca="1" si="10"/>
        <v>0.86025101852318531</v>
      </c>
      <c r="BE27" s="8">
        <f t="shared" ca="1" si="10"/>
        <v>0.86036104534484659</v>
      </c>
      <c r="BF27" s="8">
        <f t="shared" ca="1" si="10"/>
        <v>0.86046360917317743</v>
      </c>
      <c r="BG27" s="8">
        <f t="shared" ca="1" si="10"/>
        <v>0.86056009489048713</v>
      </c>
      <c r="BH27" s="8">
        <f t="shared" ca="1" si="10"/>
        <v>0.86065227337225569</v>
      </c>
      <c r="BI27" s="8">
        <f t="shared" ca="1" si="10"/>
        <v>0.86074229670179114</v>
      </c>
      <c r="BJ27" s="8">
        <f t="shared" ca="1" si="10"/>
        <v>0.86082777220507223</v>
      </c>
      <c r="BK27" s="8">
        <f t="shared" ca="1" si="10"/>
        <v>0.86090930384852382</v>
      </c>
      <c r="BL27" s="8">
        <f t="shared" ca="1" si="10"/>
        <v>0.86098733642738068</v>
      </c>
      <c r="BM27" s="8">
        <f t="shared" ca="1" si="10"/>
        <v>0.8610620542459877</v>
      </c>
      <c r="BN27" s="8">
        <f t="shared" ca="1" si="10"/>
        <v>0.86113326461515172</v>
      </c>
      <c r="BO27" s="8">
        <f t="shared" ca="1" si="10"/>
        <v>0.86120119669461015</v>
      </c>
      <c r="BP27" s="8">
        <f t="shared" ca="1" si="10"/>
        <v>0.86126600572021772</v>
      </c>
      <c r="BQ27" s="8">
        <f t="shared" ca="1" si="10"/>
        <v>0.86132779043507013</v>
      </c>
      <c r="BR27" s="8">
        <f t="shared" ca="1" si="10"/>
        <v>0.86138663255000725</v>
      </c>
      <c r="BS27" s="8">
        <f t="shared" ca="1" si="10"/>
        <v>0.86144266473882447</v>
      </c>
      <c r="BT27" s="8">
        <f t="shared" ca="1" si="10"/>
        <v>0.86149600014285777</v>
      </c>
      <c r="BU27" s="8">
        <f t="shared" ca="1" si="10"/>
        <v>0.86154674287458965</v>
      </c>
      <c r="BV27" s="8">
        <f t="shared" ca="1" si="10"/>
        <v>0.86159499702861375</v>
      </c>
      <c r="BW27" s="8">
        <f t="shared" ca="1" si="10"/>
        <v>0.86164086983103527</v>
      </c>
    </row>
    <row r="28" spans="1:75" x14ac:dyDescent="0.25">
      <c r="A28" s="3" t="s">
        <v>13</v>
      </c>
    </row>
    <row r="29" spans="1:75" ht="13.2" x14ac:dyDescent="0.25">
      <c r="A29" s="5" t="s">
        <v>2</v>
      </c>
      <c r="D29" s="4">
        <f t="array" ref="D29">INDEX(Organic_Trials,MATCH(D$1,Organic_Months,0))</f>
        <v>9</v>
      </c>
      <c r="E29" s="4">
        <f t="array" ref="E29">INDEX(Organic_Trials,MATCH(E$1,Organic_Months,0))</f>
        <v>24</v>
      </c>
      <c r="F29" s="4">
        <f t="array" ref="F29">INDEX(Organic_Trials,MATCH(F$1,Organic_Months,0))</f>
        <v>18</v>
      </c>
      <c r="G29" s="4">
        <f t="array" ref="G29">INDEX(Organic_Trials,MATCH(G$1,Organic_Months,0))</f>
        <v>24</v>
      </c>
      <c r="H29" s="4">
        <f t="array" ref="H29">INDEX(Organic_Trials,MATCH(H$1,Organic_Months,0))</f>
        <v>18</v>
      </c>
      <c r="I29" s="4">
        <f t="array" ref="I29">INDEX(Organic_Trials,MATCH(I$1,Organic_Months,0))</f>
        <v>24</v>
      </c>
      <c r="J29" s="4">
        <f t="array" ref="J29">INDEX(Organic_Trials,MATCH(J$1,Organic_Months,0))</f>
        <v>30</v>
      </c>
      <c r="K29" s="4">
        <f t="array" ref="K29">INDEX(Organic_Trials,MATCH(K$1,Organic_Months,0))</f>
        <v>31</v>
      </c>
      <c r="L29" s="4">
        <f t="array" ref="L29">INDEX(Organic_Trials,MATCH(L$1,Organic_Months,0))</f>
        <v>27</v>
      </c>
      <c r="M29" s="4">
        <f t="array" ref="M29">INDEX(Organic_Trials,MATCH(M$1,Organic_Months,0))</f>
        <v>29</v>
      </c>
      <c r="N29" s="4">
        <f t="array" ref="N29">INDEX(Organic_Trials,MATCH(N$1,Organic_Months,0))</f>
        <v>32</v>
      </c>
      <c r="O29" s="4">
        <f t="array" ref="O29">INDEX(Organic_Trials,MATCH(O$1,Organic_Months,0))</f>
        <v>32</v>
      </c>
      <c r="P29" s="4">
        <f t="array" ref="P29">INDEX(Organic_Trials,MATCH(P$1,Organic_Months,0))</f>
        <v>32</v>
      </c>
      <c r="Q29" s="4">
        <f t="array" ref="Q29">INDEX(Organic_Trials,MATCH(Q$1,Organic_Months,0))</f>
        <v>36</v>
      </c>
      <c r="R29" s="4">
        <f t="array" ref="R29">INDEX(Organic_Trials,MATCH(R$1,Organic_Months,0))</f>
        <v>33</v>
      </c>
      <c r="S29" s="4">
        <f t="array" ref="S29">INDEX(Organic_Trials,MATCH(S$1,Organic_Months,0))</f>
        <v>39</v>
      </c>
      <c r="T29" s="4">
        <f t="array" ref="T29">INDEX(Organic_Trials,MATCH(T$1,Organic_Months,0))</f>
        <v>29</v>
      </c>
      <c r="U29" s="4">
        <f t="array" ref="U29">INDEX(Organic_Trials,MATCH(U$1,Organic_Months,0))</f>
        <v>35</v>
      </c>
      <c r="V29" s="4">
        <f t="array" ref="V29">INDEX(Organic_Trials,MATCH(V$1,Organic_Months,0))</f>
        <v>35</v>
      </c>
      <c r="W29" s="4">
        <f t="array" ref="W29">INDEX(Organic_Trials,MATCH(W$1,Organic_Months,0))</f>
        <v>42</v>
      </c>
      <c r="X29" s="4">
        <f t="array" ref="X29">INDEX(Organic_Trials,MATCH(X$1,Organic_Months,0))</f>
        <v>43</v>
      </c>
      <c r="Y29" s="4">
        <f t="array" ref="Y29">INDEX(Organic_Trials,MATCH(Y$1,Organic_Months,0))</f>
        <v>42.372808345671608</v>
      </c>
      <c r="Z29" s="4">
        <f t="array" ref="Z29">INDEX(Organic_Trials,MATCH(Z$1,Organic_Months,0))</f>
        <v>44.966256179233078</v>
      </c>
      <c r="AA29" s="4">
        <f t="array" ref="AA29">INDEX(Organic_Trials,MATCH(AA$1,Organic_Months,0))</f>
        <v>45.011570157583925</v>
      </c>
      <c r="AB29" s="4">
        <f t="array" ref="AB29">INDEX(Organic_Trials,MATCH(AB$1,Organic_Months,0))</f>
        <v>45.706250080330271</v>
      </c>
      <c r="AC29" s="4">
        <f t="array" ref="AC29">INDEX(Organic_Trials,MATCH(AC$1,Organic_Months,0))</f>
        <v>46.857427949012433</v>
      </c>
      <c r="AD29" s="4">
        <f t="array" ref="AD29">INDEX(Organic_Trials,MATCH(AD$1,Organic_Months,0))</f>
        <v>47.510529236072841</v>
      </c>
      <c r="AE29" s="4">
        <f t="array" ref="AE29">INDEX(Organic_Trials,MATCH(AE$1,Organic_Months,0))</f>
        <v>48.373525086874281</v>
      </c>
      <c r="AF29" s="4">
        <f t="array" ref="AF29">INDEX(Organic_Trials,MATCH(AF$1,Organic_Months,0))</f>
        <v>43.68542079794409</v>
      </c>
      <c r="AG29" s="4">
        <f t="array" ref="AG29">INDEX(Organic_Trials,MATCH(AG$1,Organic_Months,0))</f>
        <v>42.925047261041826</v>
      </c>
      <c r="AH29" s="4">
        <f t="array" ref="AH29">INDEX(Organic_Trials,MATCH(AH$1,Organic_Months,0))</f>
        <v>41.514767324670579</v>
      </c>
      <c r="AI29" s="4">
        <f t="array" ref="AI29">INDEX(Organic_Trials,MATCH(AI$1,Organic_Months,0))</f>
        <v>39.405334005962303</v>
      </c>
      <c r="AJ29" s="4">
        <f t="array" ref="AJ29">INDEX(Organic_Trials,MATCH(AJ$1,Organic_Months,0))</f>
        <v>38.088979354144321</v>
      </c>
      <c r="AK29" s="4">
        <f t="array" ref="AK29">INDEX(Organic_Trials,MATCH(AK$1,Organic_Months,0))</f>
        <v>36.601630897174225</v>
      </c>
      <c r="AL29" s="4">
        <f t="array" ref="AL29">INDEX(Organic_Trials,MATCH(AL$1,Organic_Months,0))</f>
        <v>35.090579765345055</v>
      </c>
      <c r="AM29" s="4">
        <f t="array" ref="AM29">INDEX(Organic_Trials,MATCH(AM$1,Organic_Months,0))</f>
        <v>33.763563026635872</v>
      </c>
      <c r="AN29" s="4">
        <f t="array" ref="AN29">INDEX(Organic_Trials,MATCH(AN$1,Organic_Months,0))</f>
        <v>32.4332671283303</v>
      </c>
      <c r="AO29" s="4">
        <f t="array" ref="AO29">INDEX(Organic_Trials,MATCH(AO$1,Organic_Months,0))</f>
        <v>31.151273256648427</v>
      </c>
      <c r="AP29" s="4">
        <f t="array" ref="AP29">INDEX(Organic_Trials,MATCH(AP$1,Organic_Months,0))</f>
        <v>29.93972669236517</v>
      </c>
      <c r="AQ29" s="4">
        <f t="array" ref="AQ29">INDEX(Organic_Trials,MATCH(AQ$1,Organic_Months,0))</f>
        <v>28.763693356817505</v>
      </c>
      <c r="AR29" s="4">
        <f t="array" ref="AR29">INDEX(Organic_Trials,MATCH(AR$1,Organic_Months,0))</f>
        <v>27.635103975553228</v>
      </c>
      <c r="AS29" s="4">
        <f t="array" ref="AS29">INDEX(Organic_Trials,MATCH(AS$1,Organic_Months,0))</f>
        <v>26.55369464562559</v>
      </c>
      <c r="AT29" s="4">
        <f t="array" ref="AT29">INDEX(Organic_Trials,MATCH(AT$1,Organic_Months,0))</f>
        <v>25.512309446549619</v>
      </c>
      <c r="AU29" s="4">
        <f t="array" ref="AU29">INDEX(Organic_Trials,MATCH(AU$1,Organic_Months,0))</f>
        <v>24.512335720982822</v>
      </c>
      <c r="AV29" s="4">
        <f t="array" ref="AV29">INDEX(Organic_Trials,MATCH(AV$1,Organic_Months,0))</f>
        <v>23.551918159788944</v>
      </c>
      <c r="AW29" s="4">
        <f t="array" ref="AW29">INDEX(Organic_Trials,MATCH(AW$1,Organic_Months,0))</f>
        <v>22.628712011667989</v>
      </c>
      <c r="AX29" s="4">
        <f t="array" ref="AX29">INDEX(Organic_Trials,MATCH(AX$1,Organic_Months,0))</f>
        <v>21.741852216093775</v>
      </c>
      <c r="AY29" s="4">
        <f t="array" ref="AY29">INDEX(Organic_Trials,MATCH(AY$1,Organic_Months,0))</f>
        <v>20.889780978595098</v>
      </c>
      <c r="AZ29" s="4">
        <f t="array" ref="AZ29">INDEX(Organic_Trials,MATCH(AZ$1,Organic_Months,0))</f>
        <v>20.071032006306261</v>
      </c>
      <c r="BA29" s="4">
        <f t="array" ref="BA29">INDEX(Organic_Trials,MATCH(BA$1,Organic_Months,0))</f>
        <v>19.284409179118022</v>
      </c>
      <c r="BB29" s="4">
        <f t="array" ref="BB29">INDEX(Organic_Trials,MATCH(BB$1,Organic_Months,0))</f>
        <v>18.528614558466671</v>
      </c>
      <c r="BC29" s="4">
        <f t="array" ref="BC29">INDEX(Organic_Trials,MATCH(BC$1,Organic_Months,0))</f>
        <v>17.802430125320321</v>
      </c>
      <c r="BD29" s="4">
        <f t="array" ref="BD29">INDEX(Organic_Trials,MATCH(BD$1,Organic_Months,0))</f>
        <v>17.104714218074399</v>
      </c>
      <c r="BE29" s="4">
        <f t="array" ref="BE29">INDEX(Organic_Trials,MATCH(BE$1,Organic_Months,0))</f>
        <v>16.43434192401504</v>
      </c>
      <c r="BF29" s="4">
        <f t="array" ref="BF29">INDEX(Organic_Trials,MATCH(BF$1,Organic_Months,0))</f>
        <v>15.790241545092815</v>
      </c>
      <c r="BG29" s="4">
        <f t="array" ref="BG29">INDEX(Organic_Trials,MATCH(BG$1,Organic_Months,0))</f>
        <v>15.171386384753628</v>
      </c>
      <c r="BH29" s="4">
        <f t="array" ref="BH29">INDEX(Organic_Trials,MATCH(BH$1,Organic_Months,0))</f>
        <v>14.576785104319642</v>
      </c>
      <c r="BI29" s="4">
        <f t="array" ref="BI29">INDEX(Organic_Trials,MATCH(BI$1,Organic_Months,0))</f>
        <v>14.005487446243398</v>
      </c>
      <c r="BJ29" s="4">
        <f t="array" ref="BJ29">INDEX(Organic_Trials,MATCH(BJ$1,Organic_Months,0))</f>
        <v>13.456580502399902</v>
      </c>
      <c r="BK29" s="4">
        <f t="array" ref="BK29">INDEX(Organic_Trials,MATCH(BK$1,Organic_Months,0))</f>
        <v>12.929186360666627</v>
      </c>
      <c r="BL29" s="4">
        <f t="array" ref="BL29">INDEX(Organic_Trials,MATCH(BL$1,Organic_Months,0))</f>
        <v>12.422461993628058</v>
      </c>
      <c r="BM29" s="4">
        <f t="array" ref="BM29">INDEX(Organic_Trials,MATCH(BM$1,Organic_Months,0))</f>
        <v>11.93559735284548</v>
      </c>
      <c r="BN29" s="4">
        <f t="array" ref="BN29">INDEX(Organic_Trials,MATCH(BN$1,Organic_Months,0))</f>
        <v>11.467814024712155</v>
      </c>
      <c r="BO29" s="4">
        <f t="array" ref="BO29">INDEX(Organic_Trials,MATCH(BO$1,Organic_Months,0))</f>
        <v>11.018364196714378</v>
      </c>
      <c r="BP29" s="4">
        <f t="array" ref="BP29">INDEX(Organic_Trials,MATCH(BP$1,Organic_Months,0))</f>
        <v>10.586529339992023</v>
      </c>
      <c r="BQ29" s="4">
        <f t="array" ref="BQ29">INDEX(Organic_Trials,MATCH(BQ$1,Organic_Months,0))</f>
        <v>10.171619072829836</v>
      </c>
      <c r="BR29" s="4">
        <f t="array" ref="BR29">INDEX(Organic_Trials,MATCH(BR$1,Organic_Months,0))</f>
        <v>9.7729700880079129</v>
      </c>
      <c r="BS29" s="4">
        <f t="array" ref="BS29">INDEX(Organic_Trials,MATCH(BS$1,Organic_Months,0))</f>
        <v>9.3899450681850372</v>
      </c>
      <c r="BT29" s="4">
        <f t="array" ref="BT29">INDEX(Organic_Trials,MATCH(BT$1,Organic_Months,0))</f>
        <v>9.0219316728874972</v>
      </c>
      <c r="BU29" s="4">
        <f t="array" ref="BU29">INDEX(Organic_Trials,MATCH(BU$1,Organic_Months,0))</f>
        <v>8.6683415634799559</v>
      </c>
      <c r="BV29" s="4">
        <f t="array" ref="BV29">INDEX(Organic_Trials,MATCH(BV$1,Organic_Months,0))</f>
        <v>8.3286094581597432</v>
      </c>
      <c r="BW29" s="4">
        <f t="array" ref="BW29">INDEX(Organic_Trials,MATCH(BW$1,Organic_Months,0))</f>
        <v>8.0021922298890082</v>
      </c>
    </row>
    <row r="30" spans="1:75" ht="13.2" x14ac:dyDescent="0.25">
      <c r="A30" s="5" t="s">
        <v>3</v>
      </c>
      <c r="D30" s="4">
        <f t="array" ref="D30">INDEX(Adwords_Trials,MATCH(D$1,Adwords_Months,0))</f>
        <v>8.6999999999999993</v>
      </c>
      <c r="E30" s="4">
        <f t="array" ref="E30">INDEX(Adwords_Trials,MATCH(E$1,Adwords_Months,0))</f>
        <v>20</v>
      </c>
      <c r="F30" s="4">
        <f t="array" ref="F30">INDEX(Adwords_Trials,MATCH(F$1,Adwords_Months,0))</f>
        <v>16.2</v>
      </c>
      <c r="G30" s="4">
        <f t="array" ref="G30">INDEX(Adwords_Trials,MATCH(G$1,Adwords_Months,0))</f>
        <v>22</v>
      </c>
      <c r="H30" s="4">
        <f t="array" ref="H30">INDEX(Adwords_Trials,MATCH(H$1,Adwords_Months,0))</f>
        <v>17.7</v>
      </c>
      <c r="I30" s="4">
        <f t="array" ref="I30">INDEX(Adwords_Trials,MATCH(I$1,Adwords_Months,0))</f>
        <v>21</v>
      </c>
      <c r="J30" s="4">
        <f t="array" ref="J30">INDEX(Adwords_Trials,MATCH(J$1,Adwords_Months,0))</f>
        <v>27</v>
      </c>
      <c r="K30" s="4">
        <f t="array" ref="K30">INDEX(Adwords_Trials,MATCH(K$1,Adwords_Months,0))</f>
        <v>25.8</v>
      </c>
      <c r="L30" s="4">
        <f t="array" ref="L30">INDEX(Adwords_Trials,MATCH(L$1,Adwords_Months,0))</f>
        <v>25</v>
      </c>
      <c r="M30" s="4">
        <f t="array" ref="M30">INDEX(Adwords_Trials,MATCH(M$1,Adwords_Months,0))</f>
        <v>29</v>
      </c>
      <c r="N30" s="4">
        <f t="array" ref="N30">INDEX(Adwords_Trials,MATCH(N$1,Adwords_Months,0))</f>
        <v>27</v>
      </c>
      <c r="O30" s="4">
        <f t="array" ref="O30">INDEX(Adwords_Trials,MATCH(O$1,Adwords_Months,0))</f>
        <v>27</v>
      </c>
      <c r="P30" s="4">
        <f t="array" ref="P30">INDEX(Adwords_Trials,MATCH(P$1,Adwords_Months,0))</f>
        <v>29</v>
      </c>
      <c r="Q30" s="4">
        <f t="array" ref="Q30">INDEX(Adwords_Trials,MATCH(Q$1,Adwords_Months,0))</f>
        <v>32</v>
      </c>
      <c r="R30" s="4">
        <f t="array" ref="R30">INDEX(Adwords_Trials,MATCH(R$1,Adwords_Months,0))</f>
        <v>32</v>
      </c>
      <c r="S30" s="4">
        <f t="array" ref="S30">INDEX(Adwords_Trials,MATCH(S$1,Adwords_Months,0))</f>
        <v>35</v>
      </c>
      <c r="T30" s="4">
        <f t="array" ref="T30">INDEX(Adwords_Trials,MATCH(T$1,Adwords_Months,0))</f>
        <v>27</v>
      </c>
      <c r="U30" s="4">
        <f t="array" ref="U30">INDEX(Adwords_Trials,MATCH(U$1,Adwords_Months,0))</f>
        <v>29</v>
      </c>
      <c r="V30" s="4">
        <f t="array" ref="V30">INDEX(Adwords_Trials,MATCH(V$1,Adwords_Months,0))</f>
        <v>35</v>
      </c>
      <c r="W30" s="4">
        <f t="array" ref="W30">INDEX(Adwords_Trials,MATCH(W$1,Adwords_Months,0))</f>
        <v>42</v>
      </c>
      <c r="X30" s="4">
        <f t="array" ref="X30">INDEX(Adwords_Trials,MATCH(X$1,Adwords_Months,0))</f>
        <v>39</v>
      </c>
      <c r="Y30" s="4">
        <f t="array" ref="Y30">INDEX(Adwords_Trials,MATCH(Y$1,Adwords_Months,0))</f>
        <v>34.831339339671459</v>
      </c>
      <c r="Z30" s="4">
        <f t="array" ref="Z30">INDEX(Adwords_Trials,MATCH(Z$1,Adwords_Months,0))</f>
        <v>38.363962404736739</v>
      </c>
      <c r="AA30" s="4">
        <f t="array" ref="AA30">INDEX(Adwords_Trials,MATCH(AA$1,Adwords_Months,0))</f>
        <v>40.399557499154973</v>
      </c>
      <c r="AB30" s="4">
        <f t="array" ref="AB30">INDEX(Adwords_Trials,MATCH(AB$1,Adwords_Months,0))</f>
        <v>41.555519147715287</v>
      </c>
      <c r="AC30" s="4">
        <f t="array" ref="AC30">INDEX(Adwords_Trials,MATCH(AC$1,Adwords_Months,0))</f>
        <v>43.16020926579138</v>
      </c>
      <c r="AD30" s="4">
        <f t="array" ref="AD30">INDEX(Adwords_Trials,MATCH(AD$1,Adwords_Months,0))</f>
        <v>40.677534189313334</v>
      </c>
      <c r="AE30" s="4">
        <f t="array" ref="AE30">INDEX(Adwords_Trials,MATCH(AE$1,Adwords_Months,0))</f>
        <v>38.819281261531295</v>
      </c>
      <c r="AF30" s="4">
        <f t="array" aca="1" ref="AF30" ca="1">INDEX(Adwords_Trials,MATCH(AF$1,Adwords_Months,0))</f>
        <v>34.78007192383965</v>
      </c>
      <c r="AG30" s="4">
        <f t="array" aca="1" ref="AG30" ca="1">INDEX(Adwords_Trials,MATCH(AG$1,Adwords_Months,0))</f>
        <v>38.228760883442312</v>
      </c>
      <c r="AH30" s="4">
        <f t="array" aca="1" ref="AH30" ca="1">INDEX(Adwords_Trials,MATCH(AH$1,Adwords_Months,0))</f>
        <v>41.720940687145472</v>
      </c>
      <c r="AI30" s="4">
        <f t="array" aca="1" ref="AI30" ca="1">INDEX(Adwords_Trials,MATCH(AI$1,Adwords_Months,0))</f>
        <v>45.196577437198684</v>
      </c>
      <c r="AJ30" s="4">
        <f t="array" aca="1" ref="AJ30" ca="1">INDEX(Adwords_Trials,MATCH(AJ$1,Adwords_Months,0))</f>
        <v>48.66799739191697</v>
      </c>
      <c r="AK30" s="4">
        <f t="array" aca="1" ref="AK30" ca="1">INDEX(Adwords_Trials,MATCH(AK$1,Adwords_Months,0))</f>
        <v>52.148275198561983</v>
      </c>
      <c r="AL30" s="4">
        <f t="array" aca="1" ref="AL30" ca="1">INDEX(Adwords_Trials,MATCH(AL$1,Adwords_Months,0))</f>
        <v>55.623942867686729</v>
      </c>
      <c r="AM30" s="4">
        <f t="array" aca="1" ref="AM30" ca="1">INDEX(Adwords_Trials,MATCH(AM$1,Adwords_Months,0))</f>
        <v>59.099636950862582</v>
      </c>
      <c r="AN30" s="4">
        <f t="array" aca="1" ref="AN30" ca="1">INDEX(Adwords_Trials,MATCH(AN$1,Adwords_Months,0))</f>
        <v>62.576945631416756</v>
      </c>
      <c r="AO30" s="4">
        <f t="array" aca="1" ref="AO30" ca="1">INDEX(Adwords_Trials,MATCH(AO$1,Adwords_Months,0))</f>
        <v>66.05313693234028</v>
      </c>
      <c r="AP30" s="4">
        <f t="array" aca="1" ref="AP30" ca="1">INDEX(Adwords_Trials,MATCH(AP$1,Adwords_Months,0))</f>
        <v>69.5295257461554</v>
      </c>
      <c r="AQ30" s="4">
        <f t="array" aca="1" ref="AQ30" ca="1">INDEX(Adwords_Trials,MATCH(AQ$1,Adwords_Months,0))</f>
        <v>73.006171482599299</v>
      </c>
      <c r="AR30" s="4">
        <f t="array" aca="1" ref="AR30" ca="1">INDEX(Adwords_Trials,MATCH(AR$1,Adwords_Months,0))</f>
        <v>76.482572525734824</v>
      </c>
      <c r="AS30" s="4">
        <f t="array" aca="1" ref="AS30" ca="1">INDEX(Adwords_Trials,MATCH(AS$1,Adwords_Months,0))</f>
        <v>79.959050862750161</v>
      </c>
      <c r="AT30" s="4">
        <f t="array" aca="1" ref="AT30" ca="1">INDEX(Adwords_Trials,MATCH(AT$1,Adwords_Months,0))</f>
        <v>83.435561771303384</v>
      </c>
      <c r="AU30" s="4">
        <f t="array" aca="1" ref="AU30" ca="1">INDEX(Adwords_Trials,MATCH(AU$1,Adwords_Months,0))</f>
        <v>86.912023608618952</v>
      </c>
      <c r="AV30" s="4">
        <f t="array" aca="1" ref="AV30" ca="1">INDEX(Adwords_Trials,MATCH(AV$1,Adwords_Months,0))</f>
        <v>90.388507532076176</v>
      </c>
      <c r="AW30" s="4">
        <f t="array" aca="1" ref="AW30" ca="1">INDEX(Adwords_Trials,MATCH(AW$1,Adwords_Months,0))</f>
        <v>93.864993448319467</v>
      </c>
      <c r="AX30" s="4">
        <f t="array" aca="1" ref="AX30" ca="1">INDEX(Adwords_Trials,MATCH(AX$1,Adwords_Months,0))</f>
        <v>97.341470365287293</v>
      </c>
      <c r="AY30" s="4">
        <f t="array" aca="1" ref="AY30" ca="1">INDEX(Adwords_Trials,MATCH(AY$1,Adwords_Months,0))</f>
        <v>100.81795270400993</v>
      </c>
      <c r="AZ30" s="4">
        <f t="array" aca="1" ref="AZ30" ca="1">INDEX(Adwords_Trials,MATCH(AZ$1,Adwords_Months,0))</f>
        <v>98.870234447506419</v>
      </c>
      <c r="BA30" s="4">
        <f t="array" aca="1" ref="BA30" ca="1">INDEX(Adwords_Trials,MATCH(BA$1,Adwords_Months,0))</f>
        <v>101.58197281842746</v>
      </c>
      <c r="BB30" s="4">
        <f t="array" aca="1" ref="BB30" ca="1">INDEX(Adwords_Trials,MATCH(BB$1,Adwords_Months,0))</f>
        <v>103.94382232022284</v>
      </c>
      <c r="BC30" s="4">
        <f t="array" aca="1" ref="BC30" ca="1">INDEX(Adwords_Trials,MATCH(BC$1,Adwords_Months,0))</f>
        <v>105.83836929535344</v>
      </c>
      <c r="BD30" s="4">
        <f t="array" aca="1" ref="BD30" ca="1">INDEX(Adwords_Trials,MATCH(BD$1,Adwords_Months,0))</f>
        <v>107.14965826670928</v>
      </c>
      <c r="BE30" s="4">
        <f t="array" aca="1" ref="BE30" ca="1">INDEX(Adwords_Trials,MATCH(BE$1,Adwords_Months,0))</f>
        <v>109.31217202012793</v>
      </c>
      <c r="BF30" s="4">
        <f t="array" aca="1" ref="BF30" ca="1">INDEX(Adwords_Trials,MATCH(BF$1,Adwords_Months,0))</f>
        <v>111.33123275454888</v>
      </c>
      <c r="BG30" s="4">
        <f t="array" aca="1" ref="BG30" ca="1">INDEX(Adwords_Trials,MATCH(BG$1,Adwords_Months,0))</f>
        <v>113.26076011574968</v>
      </c>
      <c r="BH30" s="4">
        <f t="array" aca="1" ref="BH30" ca="1">INDEX(Adwords_Trials,MATCH(BH$1,Adwords_Months,0))</f>
        <v>115.19942411085185</v>
      </c>
      <c r="BI30" s="4">
        <f t="array" aca="1" ref="BI30" ca="1">INDEX(Adwords_Trials,MATCH(BI$1,Adwords_Months,0))</f>
        <v>117.3019529420485</v>
      </c>
      <c r="BJ30" s="4">
        <f t="array" aca="1" ref="BJ30" ca="1">INDEX(Adwords_Trials,MATCH(BJ$1,Adwords_Months,0))</f>
        <v>119.38881425650743</v>
      </c>
      <c r="BK30" s="4">
        <f t="array" aca="1" ref="BK30" ca="1">INDEX(Adwords_Trials,MATCH(BK$1,Adwords_Months,0))</f>
        <v>121.49338449954674</v>
      </c>
      <c r="BL30" s="4">
        <f t="array" aca="1" ref="BL30" ca="1">INDEX(Adwords_Trials,MATCH(BL$1,Adwords_Months,0))</f>
        <v>123.64367440915558</v>
      </c>
      <c r="BM30" s="4">
        <f t="array" aca="1" ref="BM30" ca="1">INDEX(Adwords_Trials,MATCH(BM$1,Adwords_Months,0))</f>
        <v>125.84923917384693</v>
      </c>
      <c r="BN30" s="4">
        <f t="array" aca="1" ref="BN30" ca="1">INDEX(Adwords_Trials,MATCH(BN$1,Adwords_Months,0))</f>
        <v>128.08171602866852</v>
      </c>
      <c r="BO30" s="4">
        <f t="array" aca="1" ref="BO30" ca="1">INDEX(Adwords_Trials,MATCH(BO$1,Adwords_Months,0))</f>
        <v>130.35222639452496</v>
      </c>
      <c r="BP30" s="4">
        <f t="array" aca="1" ref="BP30" ca="1">INDEX(Adwords_Trials,MATCH(BP$1,Adwords_Months,0))</f>
        <v>132.66607887917925</v>
      </c>
      <c r="BQ30" s="4">
        <f t="array" aca="1" ref="BQ30" ca="1">INDEX(Adwords_Trials,MATCH(BQ$1,Adwords_Months,0))</f>
        <v>135.02265248620543</v>
      </c>
      <c r="BR30" s="4">
        <f t="array" aca="1" ref="BR30" ca="1">INDEX(Adwords_Trials,MATCH(BR$1,Adwords_Months,0))</f>
        <v>137.41866828965314</v>
      </c>
      <c r="BS30" s="4">
        <f t="array" aca="1" ref="BS30" ca="1">INDEX(Adwords_Trials,MATCH(BS$1,Adwords_Months,0))</f>
        <v>139.8573990449708</v>
      </c>
      <c r="BT30" s="4">
        <f t="array" aca="1" ref="BT30" ca="1">INDEX(Adwords_Trials,MATCH(BT$1,Adwords_Months,0))</f>
        <v>142.34006750342286</v>
      </c>
      <c r="BU30" s="4">
        <f t="array" aca="1" ref="BU30" ca="1">INDEX(Adwords_Trials,MATCH(BU$1,Adwords_Months,0))</f>
        <v>144.86682922650547</v>
      </c>
      <c r="BV30" s="4">
        <f t="array" aca="1" ref="BV30" ca="1">INDEX(Adwords_Trials,MATCH(BV$1,Adwords_Months,0))</f>
        <v>147.43804260594626</v>
      </c>
      <c r="BW30" s="4">
        <f t="array" aca="1" ref="BW30" ca="1">INDEX(Adwords_Trials,MATCH(BW$1,Adwords_Months,0))</f>
        <v>150.0550160690463</v>
      </c>
    </row>
    <row r="31" spans="1:75" ht="13.2" x14ac:dyDescent="0.25">
      <c r="A31" s="6" t="str">
        <f>"Total "&amp;A28</f>
        <v>Total Trials</v>
      </c>
      <c r="B31" s="6"/>
      <c r="C31" s="6"/>
      <c r="D31" s="7">
        <f t="shared" ref="D31:BW31" si="11">SUM(D29:D30)</f>
        <v>17.7</v>
      </c>
      <c r="E31" s="7">
        <f t="shared" si="11"/>
        <v>44</v>
      </c>
      <c r="F31" s="7">
        <f t="shared" si="11"/>
        <v>34.200000000000003</v>
      </c>
      <c r="G31" s="7">
        <f t="shared" si="11"/>
        <v>46</v>
      </c>
      <c r="H31" s="7">
        <f t="shared" si="11"/>
        <v>35.700000000000003</v>
      </c>
      <c r="I31" s="7">
        <f t="shared" si="11"/>
        <v>45</v>
      </c>
      <c r="J31" s="7">
        <f t="shared" si="11"/>
        <v>57</v>
      </c>
      <c r="K31" s="7">
        <f t="shared" si="11"/>
        <v>56.8</v>
      </c>
      <c r="L31" s="7">
        <f t="shared" si="11"/>
        <v>52</v>
      </c>
      <c r="M31" s="7">
        <f t="shared" si="11"/>
        <v>58</v>
      </c>
      <c r="N31" s="7">
        <f t="shared" si="11"/>
        <v>59</v>
      </c>
      <c r="O31" s="7">
        <f t="shared" si="11"/>
        <v>59</v>
      </c>
      <c r="P31" s="7">
        <f t="shared" si="11"/>
        <v>61</v>
      </c>
      <c r="Q31" s="7">
        <f t="shared" si="11"/>
        <v>68</v>
      </c>
      <c r="R31" s="7">
        <f t="shared" si="11"/>
        <v>65</v>
      </c>
      <c r="S31" s="7">
        <f t="shared" si="11"/>
        <v>74</v>
      </c>
      <c r="T31" s="7">
        <f t="shared" si="11"/>
        <v>56</v>
      </c>
      <c r="U31" s="7">
        <f t="shared" si="11"/>
        <v>64</v>
      </c>
      <c r="V31" s="7">
        <f t="shared" si="11"/>
        <v>70</v>
      </c>
      <c r="W31" s="7">
        <f t="shared" si="11"/>
        <v>84</v>
      </c>
      <c r="X31" s="7">
        <f t="shared" si="11"/>
        <v>82</v>
      </c>
      <c r="Y31" s="7">
        <f t="shared" si="11"/>
        <v>77.204147685343059</v>
      </c>
      <c r="Z31" s="7">
        <f t="shared" si="11"/>
        <v>83.33021858396981</v>
      </c>
      <c r="AA31" s="7">
        <f t="shared" si="11"/>
        <v>85.411127656738898</v>
      </c>
      <c r="AB31" s="7">
        <f t="shared" si="11"/>
        <v>87.261769228045551</v>
      </c>
      <c r="AC31" s="7">
        <f t="shared" si="11"/>
        <v>90.017637214803813</v>
      </c>
      <c r="AD31" s="7">
        <f t="shared" si="11"/>
        <v>88.188063425386176</v>
      </c>
      <c r="AE31" s="7">
        <f t="shared" si="11"/>
        <v>87.192806348405583</v>
      </c>
      <c r="AF31" s="7">
        <f t="shared" ca="1" si="11"/>
        <v>78.465492721783733</v>
      </c>
      <c r="AG31" s="7">
        <f t="shared" ca="1" si="11"/>
        <v>81.153808144484145</v>
      </c>
      <c r="AH31" s="7">
        <f t="shared" ca="1" si="11"/>
        <v>83.235708011816058</v>
      </c>
      <c r="AI31" s="7">
        <f t="shared" ca="1" si="11"/>
        <v>84.601911443160986</v>
      </c>
      <c r="AJ31" s="7">
        <f t="shared" ca="1" si="11"/>
        <v>86.756976746061298</v>
      </c>
      <c r="AK31" s="7">
        <f t="shared" ca="1" si="11"/>
        <v>88.749906095736208</v>
      </c>
      <c r="AL31" s="7">
        <f t="shared" ca="1" si="11"/>
        <v>90.714522633031777</v>
      </c>
      <c r="AM31" s="7">
        <f t="shared" ca="1" si="11"/>
        <v>92.863199977498454</v>
      </c>
      <c r="AN31" s="7">
        <f t="shared" ca="1" si="11"/>
        <v>95.010212759747048</v>
      </c>
      <c r="AO31" s="7">
        <f t="shared" ca="1" si="11"/>
        <v>97.204410188988703</v>
      </c>
      <c r="AP31" s="7">
        <f t="shared" ca="1" si="11"/>
        <v>99.46925243852057</v>
      </c>
      <c r="AQ31" s="7">
        <f t="shared" ca="1" si="11"/>
        <v>101.76986483941681</v>
      </c>
      <c r="AR31" s="7">
        <f t="shared" ca="1" si="11"/>
        <v>104.11767650128806</v>
      </c>
      <c r="AS31" s="7">
        <f t="shared" ca="1" si="11"/>
        <v>106.51274550837576</v>
      </c>
      <c r="AT31" s="7">
        <f t="shared" ca="1" si="11"/>
        <v>108.94787121785301</v>
      </c>
      <c r="AU31" s="7">
        <f t="shared" ca="1" si="11"/>
        <v>111.42435932960177</v>
      </c>
      <c r="AV31" s="7">
        <f t="shared" ca="1" si="11"/>
        <v>113.94042569186512</v>
      </c>
      <c r="AW31" s="7">
        <f t="shared" ca="1" si="11"/>
        <v>116.49370545998745</v>
      </c>
      <c r="AX31" s="7">
        <f t="shared" ca="1" si="11"/>
        <v>119.08332258138107</v>
      </c>
      <c r="AY31" s="7">
        <f t="shared" ca="1" si="11"/>
        <v>121.70773368260502</v>
      </c>
      <c r="AZ31" s="7">
        <f t="shared" ca="1" si="11"/>
        <v>118.94126645381269</v>
      </c>
      <c r="BA31" s="7">
        <f t="shared" ca="1" si="11"/>
        <v>120.86638199754549</v>
      </c>
      <c r="BB31" s="7">
        <f t="shared" ca="1" si="11"/>
        <v>122.47243687868951</v>
      </c>
      <c r="BC31" s="7">
        <f t="shared" ca="1" si="11"/>
        <v>123.64079942067377</v>
      </c>
      <c r="BD31" s="7">
        <f t="shared" ca="1" si="11"/>
        <v>124.25437248478369</v>
      </c>
      <c r="BE31" s="7">
        <f t="shared" ca="1" si="11"/>
        <v>125.74651394414298</v>
      </c>
      <c r="BF31" s="7">
        <f t="shared" ca="1" si="11"/>
        <v>127.12147429964169</v>
      </c>
      <c r="BG31" s="7">
        <f t="shared" ca="1" si="11"/>
        <v>128.43214650050331</v>
      </c>
      <c r="BH31" s="7">
        <f t="shared" ca="1" si="11"/>
        <v>129.77620921517149</v>
      </c>
      <c r="BI31" s="7">
        <f t="shared" ca="1" si="11"/>
        <v>131.30744038829189</v>
      </c>
      <c r="BJ31" s="7">
        <f t="shared" ca="1" si="11"/>
        <v>132.84539475890733</v>
      </c>
      <c r="BK31" s="7">
        <f t="shared" ca="1" si="11"/>
        <v>134.42257086021337</v>
      </c>
      <c r="BL31" s="7">
        <f t="shared" ca="1" si="11"/>
        <v>136.06613640278363</v>
      </c>
      <c r="BM31" s="7">
        <f t="shared" ca="1" si="11"/>
        <v>137.7848365266924</v>
      </c>
      <c r="BN31" s="7">
        <f t="shared" ca="1" si="11"/>
        <v>139.54953005338069</v>
      </c>
      <c r="BO31" s="7">
        <f t="shared" ca="1" si="11"/>
        <v>141.37059059123933</v>
      </c>
      <c r="BP31" s="7">
        <f t="shared" ca="1" si="11"/>
        <v>143.25260821917126</v>
      </c>
      <c r="BQ31" s="7">
        <f t="shared" ca="1" si="11"/>
        <v>145.19427155903526</v>
      </c>
      <c r="BR31" s="7">
        <f t="shared" ca="1" si="11"/>
        <v>147.19163837766106</v>
      </c>
      <c r="BS31" s="7">
        <f t="shared" ca="1" si="11"/>
        <v>149.24734411315583</v>
      </c>
      <c r="BT31" s="7">
        <f t="shared" ca="1" si="11"/>
        <v>151.36199917631035</v>
      </c>
      <c r="BU31" s="7">
        <f t="shared" ca="1" si="11"/>
        <v>153.53517078998544</v>
      </c>
      <c r="BV31" s="7">
        <f t="shared" ca="1" si="11"/>
        <v>155.76665206410601</v>
      </c>
      <c r="BW31" s="7">
        <f t="shared" ca="1" si="11"/>
        <v>158.05720829893531</v>
      </c>
    </row>
    <row r="32" spans="1:75" ht="13.2" x14ac:dyDescent="0.25">
      <c r="A32" s="5" t="s">
        <v>14</v>
      </c>
      <c r="D32" s="8">
        <f t="shared" ref="D32:BW32" si="12">D31/D26</f>
        <v>0.67045454545454541</v>
      </c>
      <c r="E32" s="8">
        <f t="shared" si="12"/>
        <v>0.76388888888888895</v>
      </c>
      <c r="F32" s="8">
        <f t="shared" si="12"/>
        <v>0.59375000000000011</v>
      </c>
      <c r="G32" s="8">
        <f t="shared" si="12"/>
        <v>0.66763425253991282</v>
      </c>
      <c r="H32" s="8">
        <f t="shared" si="12"/>
        <v>0.6574585635359117</v>
      </c>
      <c r="I32" s="8">
        <f t="shared" si="12"/>
        <v>0.77586206896551724</v>
      </c>
      <c r="J32" s="8">
        <f t="shared" si="12"/>
        <v>0.68427370948379351</v>
      </c>
      <c r="K32" s="8">
        <f t="shared" si="12"/>
        <v>0.80339462517680349</v>
      </c>
      <c r="L32" s="8">
        <f t="shared" si="12"/>
        <v>0.57713651498335183</v>
      </c>
      <c r="M32" s="8">
        <f t="shared" si="12"/>
        <v>0.53654024051803884</v>
      </c>
      <c r="N32" s="8">
        <f t="shared" si="12"/>
        <v>0.44461190655614169</v>
      </c>
      <c r="O32" s="8">
        <f t="shared" si="12"/>
        <v>0.31399680681213415</v>
      </c>
      <c r="P32" s="8">
        <f t="shared" si="12"/>
        <v>0.22222222222222221</v>
      </c>
      <c r="Q32" s="8">
        <f t="shared" si="12"/>
        <v>0.22988505747126439</v>
      </c>
      <c r="R32" s="8">
        <f t="shared" si="12"/>
        <v>0.33960292580982238</v>
      </c>
      <c r="S32" s="8">
        <f t="shared" si="12"/>
        <v>0.31732418524871359</v>
      </c>
      <c r="T32" s="8">
        <f t="shared" si="12"/>
        <v>0.29121164846593861</v>
      </c>
      <c r="U32" s="8">
        <f t="shared" si="12"/>
        <v>0.31651829871414444</v>
      </c>
      <c r="V32" s="8">
        <f t="shared" si="12"/>
        <v>0.31731640979147779</v>
      </c>
      <c r="W32" s="8">
        <f t="shared" si="12"/>
        <v>0.55813953488372092</v>
      </c>
      <c r="X32" s="8">
        <f t="shared" si="12"/>
        <v>0.42619542619542622</v>
      </c>
      <c r="Y32" s="8">
        <f t="shared" si="12"/>
        <v>0.41636755039008827</v>
      </c>
      <c r="Z32" s="8">
        <f t="shared" si="12"/>
        <v>0.45951756342304789</v>
      </c>
      <c r="AA32" s="8">
        <f t="shared" si="12"/>
        <v>0.43419097788650957</v>
      </c>
      <c r="AB32" s="8">
        <f t="shared" si="12"/>
        <v>0.43721949723432624</v>
      </c>
      <c r="AC32" s="8">
        <f t="shared" si="12"/>
        <v>0.44364683828721624</v>
      </c>
      <c r="AD32" s="8">
        <f t="shared" si="12"/>
        <v>0.437683849404013</v>
      </c>
      <c r="AE32" s="8">
        <f t="shared" si="12"/>
        <v>0.43819773499180631</v>
      </c>
      <c r="AF32" s="8">
        <f t="shared" ca="1" si="12"/>
        <v>0.43894351046285585</v>
      </c>
      <c r="AG32" s="8">
        <f t="shared" ca="1" si="12"/>
        <v>0.43926076028561428</v>
      </c>
      <c r="AH32" s="8">
        <f t="shared" ca="1" si="12"/>
        <v>0.44113843170604761</v>
      </c>
      <c r="AI32" s="8">
        <f t="shared" ca="1" si="12"/>
        <v>0.44282746645199594</v>
      </c>
      <c r="AJ32" s="8">
        <f t="shared" ca="1" si="12"/>
        <v>0.44397589517470304</v>
      </c>
      <c r="AK32" s="8">
        <f t="shared" ca="1" si="12"/>
        <v>0.4453983343631519</v>
      </c>
      <c r="AL32" s="8">
        <f t="shared" ca="1" si="12"/>
        <v>0.44667428105373314</v>
      </c>
      <c r="AM32" s="8">
        <f t="shared" ca="1" si="12"/>
        <v>0.44781871318634203</v>
      </c>
      <c r="AN32" s="8">
        <f t="shared" ca="1" si="12"/>
        <v>0.44896428044416703</v>
      </c>
      <c r="AO32" s="8">
        <f t="shared" ca="1" si="12"/>
        <v>0.45002333954635104</v>
      </c>
      <c r="AP32" s="8">
        <f t="shared" ca="1" si="12"/>
        <v>0.45101593608651264</v>
      </c>
      <c r="AQ32" s="8">
        <f t="shared" ca="1" si="12"/>
        <v>0.45196269941779693</v>
      </c>
      <c r="AR32" s="8">
        <f t="shared" ca="1" si="12"/>
        <v>0.45284895456596386</v>
      </c>
      <c r="AS32" s="8">
        <f t="shared" ca="1" si="12"/>
        <v>0.453683167058963</v>
      </c>
      <c r="AT32" s="8">
        <f t="shared" ca="1" si="12"/>
        <v>0.45446986828313191</v>
      </c>
      <c r="AU32" s="8">
        <f t="shared" ca="1" si="12"/>
        <v>0.45520862007858337</v>
      </c>
      <c r="AV32" s="8">
        <f t="shared" ca="1" si="12"/>
        <v>0.45590340213396485</v>
      </c>
      <c r="AW32" s="8">
        <f t="shared" ca="1" si="12"/>
        <v>0.45655672071190628</v>
      </c>
      <c r="AX32" s="8">
        <f t="shared" ca="1" si="12"/>
        <v>0.45717045979007076</v>
      </c>
      <c r="AY32" s="8">
        <f t="shared" ca="1" si="12"/>
        <v>0.45774719947006565</v>
      </c>
      <c r="AZ32" s="8">
        <f t="shared" ca="1" si="12"/>
        <v>0.4578999160418486</v>
      </c>
      <c r="BA32" s="8">
        <f t="shared" ca="1" si="12"/>
        <v>0.45838623131909489</v>
      </c>
      <c r="BB32" s="8">
        <f t="shared" ca="1" si="12"/>
        <v>0.45882413079635104</v>
      </c>
      <c r="BC32" s="8">
        <f t="shared" ca="1" si="12"/>
        <v>0.45921182676451588</v>
      </c>
      <c r="BD32" s="8">
        <f t="shared" ca="1" si="12"/>
        <v>0.45954819668750169</v>
      </c>
      <c r="BE32" s="8">
        <f t="shared" ca="1" si="12"/>
        <v>0.45991908554467015</v>
      </c>
      <c r="BF32" s="8">
        <f t="shared" ca="1" si="12"/>
        <v>0.46026472504930066</v>
      </c>
      <c r="BG32" s="8">
        <f t="shared" ca="1" si="12"/>
        <v>0.46058980964918961</v>
      </c>
      <c r="BH32" s="8">
        <f t="shared" ca="1" si="12"/>
        <v>0.46090031399728776</v>
      </c>
      <c r="BI32" s="8">
        <f t="shared" ca="1" si="12"/>
        <v>0.46120349331825</v>
      </c>
      <c r="BJ32" s="8">
        <f t="shared" ca="1" si="12"/>
        <v>0.46149129862091776</v>
      </c>
      <c r="BK32" s="8">
        <f t="shared" ca="1" si="12"/>
        <v>0.46176577113425127</v>
      </c>
      <c r="BL32" s="8">
        <f t="shared" ca="1" si="12"/>
        <v>0.4620284153526954</v>
      </c>
      <c r="BM32" s="8">
        <f t="shared" ca="1" si="12"/>
        <v>0.46227985820269279</v>
      </c>
      <c r="BN32" s="8">
        <f t="shared" ca="1" si="12"/>
        <v>0.46251945701244507</v>
      </c>
      <c r="BO32" s="8">
        <f t="shared" ca="1" si="12"/>
        <v>0.46274798853624821</v>
      </c>
      <c r="BP32" s="8">
        <f t="shared" ca="1" si="12"/>
        <v>0.46296598016506713</v>
      </c>
      <c r="BQ32" s="8">
        <f t="shared" ca="1" si="12"/>
        <v>0.46317376866593735</v>
      </c>
      <c r="BR32" s="8">
        <f t="shared" ca="1" si="12"/>
        <v>0.4633716331797611</v>
      </c>
      <c r="BS32" s="8">
        <f t="shared" ca="1" si="12"/>
        <v>0.46356002381918276</v>
      </c>
      <c r="BT32" s="8">
        <f t="shared" ca="1" si="12"/>
        <v>0.46373932459848993</v>
      </c>
      <c r="BU32" s="8">
        <f t="shared" ca="1" si="12"/>
        <v>0.46390988883107931</v>
      </c>
      <c r="BV32" s="8">
        <f t="shared" ca="1" si="12"/>
        <v>0.46407206943972407</v>
      </c>
      <c r="BW32" s="8">
        <f t="shared" ca="1" si="12"/>
        <v>0.46422622956161946</v>
      </c>
    </row>
    <row r="33" spans="1:75" ht="13.2" x14ac:dyDescent="0.25">
      <c r="A33" s="3" t="s">
        <v>15</v>
      </c>
    </row>
    <row r="34" spans="1:75" ht="13.2" x14ac:dyDescent="0.25">
      <c r="A34" s="5" t="s">
        <v>2</v>
      </c>
      <c r="D34" s="4">
        <f t="array" ref="D34">INDEX(Organic_New_Customers,MATCH(D$1,Organic_Months,0))</f>
        <v>5</v>
      </c>
      <c r="E34" s="4">
        <f t="array" ref="E34">INDEX(Organic_New_Customers,MATCH(E$1,Organic_Months,0))</f>
        <v>5</v>
      </c>
      <c r="F34" s="4">
        <f t="array" ref="F34">INDEX(Organic_New_Customers,MATCH(F$1,Organic_Months,0))</f>
        <v>6</v>
      </c>
      <c r="G34" s="4">
        <f t="array" ref="G34">INDEX(Organic_New_Customers,MATCH(G$1,Organic_Months,0))</f>
        <v>7</v>
      </c>
      <c r="H34" s="4">
        <f t="array" ref="H34">INDEX(Organic_New_Customers,MATCH(H$1,Organic_Months,0))</f>
        <v>7</v>
      </c>
      <c r="I34" s="4">
        <f t="array" ref="I34">INDEX(Organic_New_Customers,MATCH(I$1,Organic_Months,0))</f>
        <v>4</v>
      </c>
      <c r="J34" s="4">
        <f t="array" ref="J34">INDEX(Organic_New_Customers,MATCH(J$1,Organic_Months,0))</f>
        <v>11</v>
      </c>
      <c r="K34" s="4">
        <f t="array" ref="K34">INDEX(Organic_New_Customers,MATCH(K$1,Organic_Months,0))</f>
        <v>7</v>
      </c>
      <c r="L34" s="4">
        <f t="array" ref="L34">INDEX(Organic_New_Customers,MATCH(L$1,Organic_Months,0))</f>
        <v>8</v>
      </c>
      <c r="M34" s="4">
        <f t="array" ref="M34">INDEX(Organic_New_Customers,MATCH(M$1,Organic_Months,0))</f>
        <v>6</v>
      </c>
      <c r="N34" s="4">
        <f t="array" ref="N34">INDEX(Organic_New_Customers,MATCH(N$1,Organic_Months,0))</f>
        <v>6</v>
      </c>
      <c r="O34" s="4">
        <f t="array" ref="O34">INDEX(Organic_New_Customers,MATCH(O$1,Organic_Months,0))</f>
        <v>8</v>
      </c>
      <c r="P34" s="4">
        <f t="array" ref="P34">INDEX(Organic_New_Customers,MATCH(P$1,Organic_Months,0))</f>
        <v>7</v>
      </c>
      <c r="Q34" s="4">
        <f t="array" ref="Q34">INDEX(Organic_New_Customers,MATCH(Q$1,Organic_Months,0))</f>
        <v>13</v>
      </c>
      <c r="R34" s="4">
        <f t="array" ref="R34">INDEX(Organic_New_Customers,MATCH(R$1,Organic_Months,0))</f>
        <v>8</v>
      </c>
      <c r="S34" s="4">
        <f t="array" ref="S34">INDEX(Organic_New_Customers,MATCH(S$1,Organic_Months,0))</f>
        <v>18</v>
      </c>
      <c r="T34" s="4">
        <f t="array" ref="T34">INDEX(Organic_New_Customers,MATCH(T$1,Organic_Months,0))</f>
        <v>10</v>
      </c>
      <c r="U34" s="4">
        <f t="array" ref="U34">INDEX(Organic_New_Customers,MATCH(U$1,Organic_Months,0))</f>
        <v>19</v>
      </c>
      <c r="V34" s="4">
        <f t="array" ref="V34">INDEX(Organic_New_Customers,MATCH(V$1,Organic_Months,0))</f>
        <v>17</v>
      </c>
      <c r="W34" s="4">
        <f t="array" ref="W34">INDEX(Organic_New_Customers,MATCH(W$1,Organic_Months,0))</f>
        <v>13</v>
      </c>
      <c r="X34" s="4">
        <f t="array" ref="X34">INDEX(Organic_New_Customers,MATCH(X$1,Organic_Months,0))</f>
        <v>12</v>
      </c>
      <c r="Y34" s="4">
        <f t="array" ref="Y34">INDEX(Organic_New_Customers,MATCH(Y$1,Organic_Months,0))</f>
        <v>11</v>
      </c>
      <c r="Z34" s="4">
        <f t="array" ref="Z34">INDEX(Organic_New_Customers,MATCH(Z$1,Organic_Months,0))</f>
        <v>11</v>
      </c>
      <c r="AA34" s="4">
        <f t="array" ref="AA34">INDEX(Organic_New_Customers,MATCH(AA$1,Organic_Months,0))</f>
        <v>13</v>
      </c>
      <c r="AB34" s="4">
        <f t="array" ref="AB34">INDEX(Organic_New_Customers,MATCH(AB$1,Organic_Months,0))</f>
        <v>13</v>
      </c>
      <c r="AC34" s="4">
        <f t="array" ref="AC34">INDEX(Organic_New_Customers,MATCH(AC$1,Organic_Months,0))</f>
        <v>14</v>
      </c>
      <c r="AD34" s="4">
        <f t="array" ref="AD34">INDEX(Organic_New_Customers,MATCH(AD$1,Organic_Months,0))</f>
        <v>10</v>
      </c>
      <c r="AE34" s="4">
        <f t="array" ref="AE34">INDEX(Organic_New_Customers,MATCH(AE$1,Organic_Months,0))</f>
        <v>7</v>
      </c>
      <c r="AF34" s="4">
        <f t="array" ref="AF34">INDEX(Organic_New_Customers,MATCH(AF$1,Organic_Months,0))</f>
        <v>9.4874175550179078</v>
      </c>
      <c r="AG34" s="4">
        <f t="array" ref="AG34">INDEX(Organic_New_Customers,MATCH(AG$1,Organic_Months,0))</f>
        <v>8.1462916542981727</v>
      </c>
      <c r="AH34" s="4">
        <f t="array" ref="AH34">INDEX(Organic_New_Customers,MATCH(AH$1,Organic_Months,0))</f>
        <v>7.5761776069499529</v>
      </c>
      <c r="AI34" s="4">
        <f t="array" ref="AI34">INDEX(Organic_New_Customers,MATCH(AI$1,Organic_Months,0))</f>
        <v>7.7533829090954089</v>
      </c>
      <c r="AJ34" s="4">
        <f t="array" ref="AJ34">INDEX(Organic_New_Customers,MATCH(AJ$1,Organic_Months,0))</f>
        <v>7.2200748984144569</v>
      </c>
      <c r="AK34" s="4">
        <f t="array" ref="AK34">INDEX(Organic_New_Customers,MATCH(AK$1,Organic_Months,0))</f>
        <v>6.9352139144074556</v>
      </c>
      <c r="AL34" s="4">
        <f t="array" ref="AL34">INDEX(Organic_New_Customers,MATCH(AL$1,Organic_Months,0))</f>
        <v>6.7380834403466583</v>
      </c>
      <c r="AM34" s="4">
        <f t="array" ref="AM34">INDEX(Organic_New_Customers,MATCH(AM$1,Organic_Months,0))</f>
        <v>6.4258247774663841</v>
      </c>
      <c r="AN34" s="4">
        <f t="array" ref="AN34">INDEX(Organic_New_Customers,MATCH(AN$1,Organic_Months,0))</f>
        <v>6.1815505624257838</v>
      </c>
      <c r="AO34" s="4">
        <f t="array" ref="AO34">INDEX(Organic_New_Customers,MATCH(AO$1,Organic_Months,0))</f>
        <v>5.9497589405492466</v>
      </c>
      <c r="AP34" s="4">
        <f t="array" ref="AP34">INDEX(Organic_New_Customers,MATCH(AP$1,Organic_Months,0))</f>
        <v>5.7073071696191731</v>
      </c>
      <c r="AQ34" s="4">
        <f t="array" ref="AQ34">INDEX(Organic_New_Customers,MATCH(AQ$1,Organic_Months,0))</f>
        <v>5.4863247359744411</v>
      </c>
      <c r="AR34" s="4">
        <f t="array" ref="AR34">INDEX(Organic_New_Customers,MATCH(AR$1,Organic_Months,0))</f>
        <v>5.2725057656611121</v>
      </c>
      <c r="AS34" s="4">
        <f t="array" ref="AS34">INDEX(Organic_New_Customers,MATCH(AS$1,Organic_Months,0))</f>
        <v>5.0642143429515034</v>
      </c>
      <c r="AT34" s="4">
        <f t="array" ref="AT34">INDEX(Organic_New_Customers,MATCH(AT$1,Organic_Months,0))</f>
        <v>4.866429046746612</v>
      </c>
      <c r="AU34" s="4">
        <f t="array" ref="AU34">INDEX(Organic_New_Customers,MATCH(AU$1,Organic_Months,0))</f>
        <v>4.6757781058157768</v>
      </c>
      <c r="AV34" s="4">
        <f t="array" ref="AV34">INDEX(Organic_New_Customers,MATCH(AV$1,Organic_Months,0))</f>
        <v>4.4922525678810299</v>
      </c>
      <c r="AW34" s="4">
        <f t="array" ref="AW34">INDEX(Organic_New_Customers,MATCH(AW$1,Organic_Months,0))</f>
        <v>4.31634385857949</v>
      </c>
      <c r="AX34" s="4">
        <f t="array" ref="AX34">INDEX(Organic_New_Customers,MATCH(AX$1,Organic_Months,0))</f>
        <v>4.147163364927704</v>
      </c>
      <c r="AY34" s="4">
        <f t="array" ref="AY34">INDEX(Organic_New_Customers,MATCH(AY$1,Organic_Months,0))</f>
        <v>3.984586177359652</v>
      </c>
      <c r="AZ34" s="4">
        <f t="array" ref="AZ34">INDEX(Organic_New_Customers,MATCH(AZ$1,Organic_Months,0))</f>
        <v>3.8284517232671833</v>
      </c>
      <c r="BA34" s="4">
        <f t="array" ref="BA34">INDEX(Organic_New_Customers,MATCH(BA$1,Organic_Months,0))</f>
        <v>3.6783989058554152</v>
      </c>
      <c r="BB34" s="4">
        <f t="array" ref="BB34">INDEX(Organic_New_Customers,MATCH(BB$1,Organic_Months,0))</f>
        <v>3.5342288676536828</v>
      </c>
      <c r="BC34" s="4">
        <f t="array" ref="BC34">INDEX(Organic_New_Customers,MATCH(BC$1,Organic_Months,0))</f>
        <v>3.395720008272074</v>
      </c>
      <c r="BD34" s="4">
        <f t="array" ref="BD34">INDEX(Organic_New_Customers,MATCH(BD$1,Organic_Months,0))</f>
        <v>3.2626319580273662</v>
      </c>
      <c r="BE34" s="4">
        <f t="array" ref="BE34">INDEX(Organic_New_Customers,MATCH(BE$1,Organic_Months,0))</f>
        <v>3.1347614772532588</v>
      </c>
      <c r="BF34" s="4">
        <f t="array" ref="BF34">INDEX(Organic_New_Customers,MATCH(BF$1,Organic_Months,0))</f>
        <v>3.011903978524896</v>
      </c>
      <c r="BG34" s="4">
        <f t="array" ref="BG34">INDEX(Organic_New_Customers,MATCH(BG$1,Organic_Months,0))</f>
        <v>2.8938601068103065</v>
      </c>
      <c r="BH34" s="4">
        <f t="array" ref="BH34">INDEX(Organic_New_Customers,MATCH(BH$1,Organic_Months,0))</f>
        <v>2.780443121267278</v>
      </c>
      <c r="BI34" s="4">
        <f t="array" ref="BI34">INDEX(Organic_New_Customers,MATCH(BI$1,Organic_Months,0))</f>
        <v>2.6714713553207541</v>
      </c>
      <c r="BJ34" s="4">
        <f t="array" ref="BJ34">INDEX(Organic_New_Customers,MATCH(BJ$1,Organic_Months,0))</f>
        <v>2.5667701917777888</v>
      </c>
      <c r="BK34" s="4">
        <f t="array" ref="BK34">INDEX(Organic_New_Customers,MATCH(BK$1,Organic_Months,0))</f>
        <v>2.4661726216485067</v>
      </c>
      <c r="BL34" s="4">
        <f t="array" ref="BL34">INDEX(Organic_New_Customers,MATCH(BL$1,Organic_Months,0))</f>
        <v>2.3695177045385716</v>
      </c>
      <c r="BM34" s="4">
        <f t="array" ref="BM34">INDEX(Organic_New_Customers,MATCH(BM$1,Organic_Months,0))</f>
        <v>2.276650874458122</v>
      </c>
      <c r="BN34" s="4">
        <f t="array" ref="BN34">INDEX(Organic_New_Customers,MATCH(BN$1,Organic_Months,0))</f>
        <v>2.1874237322302021</v>
      </c>
      <c r="BO34" s="4">
        <f t="array" ref="BO34">INDEX(Organic_New_Customers,MATCH(BO$1,Organic_Months,0))</f>
        <v>2.1016936021865118</v>
      </c>
      <c r="BP34" s="4">
        <f t="array" ref="BP34">INDEX(Organic_New_Customers,MATCH(BP$1,Organic_Months,0))</f>
        <v>2.019323426034811</v>
      </c>
      <c r="BQ34" s="4">
        <f t="array" ref="BQ34">INDEX(Organic_New_Customers,MATCH(BQ$1,Organic_Months,0))</f>
        <v>1.9401815300323608</v>
      </c>
      <c r="BR34" s="4">
        <f t="array" ref="BR34">INDEX(Organic_New_Customers,MATCH(BR$1,Organic_Months,0))</f>
        <v>1.8641413843982693</v>
      </c>
      <c r="BS34" s="4">
        <f t="array" ref="BS34">INDEX(Organic_New_Customers,MATCH(BS$1,Organic_Months,0))</f>
        <v>1.7910814250719675</v>
      </c>
      <c r="BT34" s="4">
        <f t="array" ref="BT34">INDEX(Organic_New_Customers,MATCH(BT$1,Organic_Months,0))</f>
        <v>1.7208848532943724</v>
      </c>
      <c r="BU34" s="4">
        <f t="array" ref="BU34">INDEX(Organic_New_Customers,MATCH(BU$1,Organic_Months,0))</f>
        <v>1.6534394451561389</v>
      </c>
      <c r="BV34" s="4">
        <f t="array" ref="BV34">INDEX(Organic_New_Customers,MATCH(BV$1,Organic_Months,0))</f>
        <v>1.5886373765653703</v>
      </c>
      <c r="BW34" s="4">
        <f t="array" ref="BW34">INDEX(Organic_New_Customers,MATCH(BW$1,Organic_Months,0))</f>
        <v>1.5263750492023462</v>
      </c>
    </row>
    <row r="35" spans="1:75" ht="13.2" x14ac:dyDescent="0.25">
      <c r="A35" s="5" t="s">
        <v>3</v>
      </c>
      <c r="D35" s="4">
        <f t="array" ref="D35">INDEX(Adwords_New_Customers,MATCH(D$1,Adwords_Months,0))</f>
        <v>5</v>
      </c>
      <c r="E35" s="4">
        <f t="array" ref="E35">INDEX(Adwords_New_Customers,MATCH(E$1,Adwords_Months,0))</f>
        <v>6</v>
      </c>
      <c r="F35" s="4">
        <f t="array" ref="F35">INDEX(Adwords_New_Customers,MATCH(F$1,Adwords_Months,0))</f>
        <v>6</v>
      </c>
      <c r="G35" s="4">
        <f t="array" ref="G35">INDEX(Adwords_New_Customers,MATCH(G$1,Adwords_Months,0))</f>
        <v>6</v>
      </c>
      <c r="H35" s="4">
        <f t="array" ref="H35">INDEX(Adwords_New_Customers,MATCH(H$1,Adwords_Months,0))</f>
        <v>7</v>
      </c>
      <c r="I35" s="4">
        <f t="array" ref="I35">INDEX(Adwords_New_Customers,MATCH(I$1,Adwords_Months,0))</f>
        <v>6</v>
      </c>
      <c r="J35" s="4">
        <f t="array" ref="J35">INDEX(Adwords_New_Customers,MATCH(J$1,Adwords_Months,0))</f>
        <v>10</v>
      </c>
      <c r="K35" s="4">
        <f t="array" ref="K35">INDEX(Adwords_New_Customers,MATCH(K$1,Adwords_Months,0))</f>
        <v>7</v>
      </c>
      <c r="L35" s="4">
        <f t="array" ref="L35">INDEX(Adwords_New_Customers,MATCH(L$1,Adwords_Months,0))</f>
        <v>6</v>
      </c>
      <c r="M35" s="4">
        <f t="array" ref="M35">INDEX(Adwords_New_Customers,MATCH(M$1,Adwords_Months,0))</f>
        <v>8</v>
      </c>
      <c r="N35" s="4">
        <f t="array" ref="N35">INDEX(Adwords_New_Customers,MATCH(N$1,Adwords_Months,0))</f>
        <v>8</v>
      </c>
      <c r="O35" s="4">
        <f t="array" ref="O35">INDEX(Adwords_New_Customers,MATCH(O$1,Adwords_Months,0))</f>
        <v>8</v>
      </c>
      <c r="P35" s="4">
        <f t="array" ref="P35">INDEX(Adwords_New_Customers,MATCH(P$1,Adwords_Months,0))</f>
        <v>8</v>
      </c>
      <c r="Q35" s="4">
        <f t="array" ref="Q35">INDEX(Adwords_New_Customers,MATCH(Q$1,Adwords_Months,0))</f>
        <v>12</v>
      </c>
      <c r="R35" s="4">
        <f t="array" ref="R35">INDEX(Adwords_New_Customers,MATCH(R$1,Adwords_Months,0))</f>
        <v>9</v>
      </c>
      <c r="S35" s="4">
        <f t="array" ref="S35">INDEX(Adwords_New_Customers,MATCH(S$1,Adwords_Months,0))</f>
        <v>20</v>
      </c>
      <c r="T35" s="4">
        <f t="array" ref="T35">INDEX(Adwords_New_Customers,MATCH(T$1,Adwords_Months,0))</f>
        <v>10</v>
      </c>
      <c r="U35" s="4">
        <f t="array" ref="U35">INDEX(Adwords_New_Customers,MATCH(U$1,Adwords_Months,0))</f>
        <v>10</v>
      </c>
      <c r="V35" s="4">
        <f t="array" ref="V35">INDEX(Adwords_New_Customers,MATCH(V$1,Adwords_Months,0))</f>
        <v>15</v>
      </c>
      <c r="W35" s="4">
        <f t="array" ref="W35">INDEX(Adwords_New_Customers,MATCH(W$1,Adwords_Months,0))</f>
        <v>17</v>
      </c>
      <c r="X35" s="4">
        <f t="array" ref="X35">INDEX(Adwords_New_Customers,MATCH(X$1,Adwords_Months,0))</f>
        <v>14</v>
      </c>
      <c r="Y35" s="4">
        <f t="array" ref="Y35">INDEX(Adwords_New_Customers,MATCH(Y$1,Adwords_Months,0))</f>
        <v>10</v>
      </c>
      <c r="Z35" s="4">
        <f t="array" ref="Z35">INDEX(Adwords_New_Customers,MATCH(Z$1,Adwords_Months,0))</f>
        <v>11</v>
      </c>
      <c r="AA35" s="4">
        <f t="array" ref="AA35">INDEX(Adwords_New_Customers,MATCH(AA$1,Adwords_Months,0))</f>
        <v>12</v>
      </c>
      <c r="AB35" s="4">
        <f t="array" ref="AB35">INDEX(Adwords_New_Customers,MATCH(AB$1,Adwords_Months,0))</f>
        <v>12</v>
      </c>
      <c r="AC35" s="4">
        <f t="array" ref="AC35">INDEX(Adwords_New_Customers,MATCH(AC$1,Adwords_Months,0))</f>
        <v>14</v>
      </c>
      <c r="AD35" s="4">
        <f t="array" ref="AD35">INDEX(Adwords_New_Customers,MATCH(AD$1,Adwords_Months,0))</f>
        <v>10</v>
      </c>
      <c r="AE35" s="4">
        <f t="array" ref="AE35">INDEX(Adwords_New_Customers,MATCH(AE$1,Adwords_Months,0))</f>
        <v>7</v>
      </c>
      <c r="AF35" s="4">
        <f t="array" aca="1" ref="AF35" ca="1">INDEX(Adwords_New_Customers,MATCH(AF$1,Adwords_Months,0))</f>
        <v>8.7902199823439453</v>
      </c>
      <c r="AG35" s="4">
        <f t="array" aca="1" ref="AG35" ca="1">INDEX(Adwords_New_Customers,MATCH(AG$1,Adwords_Months,0))</f>
        <v>8.6275376892599454</v>
      </c>
      <c r="AH35" s="4">
        <f t="array" aca="1" ref="AH35" ca="1">INDEX(Adwords_New_Customers,MATCH(AH$1,Adwords_Months,0))</f>
        <v>9.1098005900663068</v>
      </c>
      <c r="AI35" s="4">
        <f t="array" aca="1" ref="AI35" ca="1">INDEX(Adwords_New_Customers,MATCH(AI$1,Adwords_Months,0))</f>
        <v>10.450250224294319</v>
      </c>
      <c r="AJ35" s="4">
        <f t="array" aca="1" ref="AJ35" ca="1">INDEX(Adwords_New_Customers,MATCH(AJ$1,Adwords_Months,0))</f>
        <v>10.961839973630225</v>
      </c>
      <c r="AK35" s="4">
        <f t="array" aca="1" ref="AK35" ca="1">INDEX(Adwords_New_Customers,MATCH(AK$1,Adwords_Months,0))</f>
        <v>11.739188764611868</v>
      </c>
      <c r="AL35" s="4">
        <f t="array" aca="1" ref="AL35" ca="1">INDEX(Adwords_New_Customers,MATCH(AL$1,Adwords_Months,0))</f>
        <v>12.629058652394823</v>
      </c>
      <c r="AM35" s="4">
        <f t="array" aca="1" ref="AM35" ca="1">INDEX(Adwords_New_Customers,MATCH(AM$1,Adwords_Months,0))</f>
        <v>13.346921903129502</v>
      </c>
      <c r="AN35" s="4">
        <f t="array" aca="1" ref="AN35" ca="1">INDEX(Adwords_New_Customers,MATCH(AN$1,Adwords_Months,0))</f>
        <v>14.143188495051078</v>
      </c>
      <c r="AO35" s="4">
        <f t="array" aca="1" ref="AO35" ca="1">INDEX(Adwords_New_Customers,MATCH(AO$1,Adwords_Months,0))</f>
        <v>14.946357097273184</v>
      </c>
      <c r="AP35" s="4">
        <f t="array" aca="1" ref="AP35" ca="1">INDEX(Adwords_New_Customers,MATCH(AP$1,Adwords_Months,0))</f>
        <v>15.717210183501392</v>
      </c>
      <c r="AQ35" s="4">
        <f t="array" aca="1" ref="AQ35" ca="1">INDEX(Adwords_New_Customers,MATCH(AQ$1,Adwords_Months,0))</f>
        <v>16.507752127935763</v>
      </c>
      <c r="AR35" s="4">
        <f t="array" aca="1" ref="AR35" ca="1">INDEX(Adwords_New_Customers,MATCH(AR$1,Adwords_Months,0))</f>
        <v>17.296150449860455</v>
      </c>
      <c r="AS35" s="4">
        <f t="array" aca="1" ref="AS35" ca="1">INDEX(Adwords_New_Customers,MATCH(AS$1,Adwords_Months,0))</f>
        <v>18.079136404918174</v>
      </c>
      <c r="AT35" s="4">
        <f t="array" aca="1" ref="AT35" ca="1">INDEX(Adwords_New_Customers,MATCH(AT$1,Adwords_Months,0))</f>
        <v>18.866559630077962</v>
      </c>
      <c r="AU35" s="4">
        <f t="array" aca="1" ref="AU35" ca="1">INDEX(Adwords_New_Customers,MATCH(AU$1,Adwords_Months,0))</f>
        <v>19.652842929295865</v>
      </c>
      <c r="AV35" s="4">
        <f t="array" aca="1" ref="AV35" ca="1">INDEX(Adwords_New_Customers,MATCH(AV$1,Adwords_Months,0))</f>
        <v>20.438361292661</v>
      </c>
      <c r="AW35" s="4">
        <f t="array" aca="1" ref="AW35" ca="1">INDEX(Adwords_New_Customers,MATCH(AW$1,Adwords_Months,0))</f>
        <v>21.224794986732537</v>
      </c>
      <c r="AX35" s="4">
        <f t="array" aca="1" ref="AX35" ca="1">INDEX(Adwords_New_Customers,MATCH(AX$1,Adwords_Months,0))</f>
        <v>22.010871510811583</v>
      </c>
      <c r="AY35" s="4">
        <f t="array" aca="1" ref="AY35" ca="1">INDEX(Adwords_New_Customers,MATCH(AY$1,Adwords_Months,0))</f>
        <v>22.796874147110469</v>
      </c>
      <c r="AZ35" s="4">
        <f t="array" aca="1" ref="AZ35" ca="1">INDEX(Adwords_New_Customers,MATCH(AZ$1,Adwords_Months,0))</f>
        <v>22.356530500276325</v>
      </c>
      <c r="BA35" s="4">
        <f t="array" aca="1" ref="BA35" ca="1">INDEX(Adwords_New_Customers,MATCH(BA$1,Adwords_Months,0))</f>
        <v>22.96969175438479</v>
      </c>
      <c r="BB35" s="4">
        <f t="array" aca="1" ref="BB35" ca="1">INDEX(Adwords_New_Customers,MATCH(BB$1,Adwords_Months,0))</f>
        <v>23.503738402089311</v>
      </c>
      <c r="BC35" s="4">
        <f t="array" aca="1" ref="BC35" ca="1">INDEX(Adwords_New_Customers,MATCH(BC$1,Adwords_Months,0))</f>
        <v>23.932147881422626</v>
      </c>
      <c r="BD35" s="4">
        <f t="array" aca="1" ref="BD35" ca="1">INDEX(Adwords_New_Customers,MATCH(BD$1,Adwords_Months,0))</f>
        <v>24.228650848578202</v>
      </c>
      <c r="BE35" s="4">
        <f t="array" aca="1" ref="BE35" ca="1">INDEX(Adwords_New_Customers,MATCH(BE$1,Adwords_Months,0))</f>
        <v>24.717636342436098</v>
      </c>
      <c r="BF35" s="4">
        <f t="array" aca="1" ref="BF35" ca="1">INDEX(Adwords_New_Customers,MATCH(BF$1,Adwords_Months,0))</f>
        <v>25.174188624005712</v>
      </c>
      <c r="BG35" s="4">
        <f t="array" aca="1" ref="BG35" ca="1">INDEX(Adwords_New_Customers,MATCH(BG$1,Adwords_Months,0))</f>
        <v>25.610491427301163</v>
      </c>
      <c r="BH35" s="4">
        <f t="array" aca="1" ref="BH35" ca="1">INDEX(Adwords_New_Customers,MATCH(BH$1,Adwords_Months,0))</f>
        <v>26.048861566158614</v>
      </c>
      <c r="BI35" s="4">
        <f t="array" aca="1" ref="BI35" ca="1">INDEX(Adwords_New_Customers,MATCH(BI$1,Adwords_Months,0))</f>
        <v>26.524285290239792</v>
      </c>
      <c r="BJ35" s="4">
        <f t="array" aca="1" ref="BJ35" ca="1">INDEX(Adwords_New_Customers,MATCH(BJ$1,Adwords_Months,0))</f>
        <v>26.996165471980717</v>
      </c>
      <c r="BK35" s="4">
        <f t="array" aca="1" ref="BK35" ca="1">INDEX(Adwords_New_Customers,MATCH(BK$1,Adwords_Months,0))</f>
        <v>27.472050360665563</v>
      </c>
      <c r="BL35" s="4">
        <f t="array" aca="1" ref="BL35" ca="1">INDEX(Adwords_New_Customers,MATCH(BL$1,Adwords_Months,0))</f>
        <v>27.958273393574995</v>
      </c>
      <c r="BM35" s="4">
        <f t="array" aca="1" ref="BM35" ca="1">INDEX(Adwords_New_Customers,MATCH(BM$1,Adwords_Months,0))</f>
        <v>28.456995018814112</v>
      </c>
      <c r="BN35" s="4">
        <f t="array" aca="1" ref="BN35" ca="1">INDEX(Adwords_New_Customers,MATCH(BN$1,Adwords_Months,0))</f>
        <v>28.961802085493755</v>
      </c>
      <c r="BO35" s="4">
        <f t="array" aca="1" ref="BO35" ca="1">INDEX(Adwords_New_Customers,MATCH(BO$1,Adwords_Months,0))</f>
        <v>29.47520926892631</v>
      </c>
      <c r="BP35" s="4">
        <f t="array" aca="1" ref="BP35" ca="1">INDEX(Adwords_New_Customers,MATCH(BP$1,Adwords_Months,0))</f>
        <v>29.998416937558144</v>
      </c>
      <c r="BQ35" s="4">
        <f t="array" aca="1" ref="BQ35" ca="1">INDEX(Adwords_New_Customers,MATCH(BQ$1,Adwords_Months,0))</f>
        <v>30.531284713238833</v>
      </c>
      <c r="BR35" s="4">
        <f t="array" aca="1" ref="BR35" ca="1">INDEX(Adwords_New_Customers,MATCH(BR$1,Adwords_Months,0))</f>
        <v>31.073071142536996</v>
      </c>
      <c r="BS35" s="4">
        <f t="array" aca="1" ref="BS35" ca="1">INDEX(Adwords_New_Customers,MATCH(BS$1,Adwords_Months,0))</f>
        <v>31.624516261841588</v>
      </c>
      <c r="BT35" s="4">
        <f t="array" aca="1" ref="BT35" ca="1">INDEX(Adwords_New_Customers,MATCH(BT$1,Adwords_Months,0))</f>
        <v>32.185896566102379</v>
      </c>
      <c r="BU35" s="4">
        <f t="array" aca="1" ref="BU35" ca="1">INDEX(Adwords_New_Customers,MATCH(BU$1,Adwords_Months,0))</f>
        <v>32.757247225664187</v>
      </c>
      <c r="BV35" s="4">
        <f t="array" aca="1" ref="BV35" ca="1">INDEX(Adwords_New_Customers,MATCH(BV$1,Adwords_Months,0))</f>
        <v>33.338649281149394</v>
      </c>
      <c r="BW35" s="4">
        <f t="array" aca="1" ref="BW35" ca="1">INDEX(Adwords_New_Customers,MATCH(BW$1,Adwords_Months,0))</f>
        <v>33.93039859473604</v>
      </c>
    </row>
    <row r="36" spans="1:75" ht="13.2" x14ac:dyDescent="0.25">
      <c r="A36" s="9" t="str">
        <f>"Total "&amp;A33</f>
        <v>Total New Customers</v>
      </c>
      <c r="B36" s="9"/>
      <c r="C36" s="9"/>
      <c r="D36" s="10">
        <f t="shared" ref="D36:BW36" si="13">SUM(D34:D35)</f>
        <v>10</v>
      </c>
      <c r="E36" s="10">
        <f t="shared" si="13"/>
        <v>11</v>
      </c>
      <c r="F36" s="10">
        <f t="shared" si="13"/>
        <v>12</v>
      </c>
      <c r="G36" s="10">
        <f t="shared" si="13"/>
        <v>13</v>
      </c>
      <c r="H36" s="10">
        <f t="shared" si="13"/>
        <v>14</v>
      </c>
      <c r="I36" s="10">
        <f t="shared" si="13"/>
        <v>10</v>
      </c>
      <c r="J36" s="10">
        <f t="shared" si="13"/>
        <v>21</v>
      </c>
      <c r="K36" s="10">
        <f t="shared" si="13"/>
        <v>14</v>
      </c>
      <c r="L36" s="10">
        <f t="shared" si="13"/>
        <v>14</v>
      </c>
      <c r="M36" s="10">
        <f t="shared" si="13"/>
        <v>14</v>
      </c>
      <c r="N36" s="10">
        <f t="shared" si="13"/>
        <v>14</v>
      </c>
      <c r="O36" s="10">
        <f t="shared" si="13"/>
        <v>16</v>
      </c>
      <c r="P36" s="10">
        <f t="shared" si="13"/>
        <v>15</v>
      </c>
      <c r="Q36" s="10">
        <f t="shared" si="13"/>
        <v>25</v>
      </c>
      <c r="R36" s="10">
        <f t="shared" si="13"/>
        <v>17</v>
      </c>
      <c r="S36" s="10">
        <f t="shared" si="13"/>
        <v>38</v>
      </c>
      <c r="T36" s="10">
        <f t="shared" si="13"/>
        <v>20</v>
      </c>
      <c r="U36" s="10">
        <f t="shared" si="13"/>
        <v>29</v>
      </c>
      <c r="V36" s="10">
        <f t="shared" si="13"/>
        <v>32</v>
      </c>
      <c r="W36" s="10">
        <f t="shared" si="13"/>
        <v>30</v>
      </c>
      <c r="X36" s="10">
        <f t="shared" si="13"/>
        <v>26</v>
      </c>
      <c r="Y36" s="10">
        <f t="shared" si="13"/>
        <v>21</v>
      </c>
      <c r="Z36" s="10">
        <f t="shared" si="13"/>
        <v>22</v>
      </c>
      <c r="AA36" s="10">
        <f t="shared" si="13"/>
        <v>25</v>
      </c>
      <c r="AB36" s="10">
        <f t="shared" si="13"/>
        <v>25</v>
      </c>
      <c r="AC36" s="10">
        <f t="shared" si="13"/>
        <v>28</v>
      </c>
      <c r="AD36" s="10">
        <f t="shared" si="13"/>
        <v>20</v>
      </c>
      <c r="AE36" s="10">
        <f t="shared" si="13"/>
        <v>14</v>
      </c>
      <c r="AF36" s="10">
        <f t="shared" ca="1" si="13"/>
        <v>18.277637537361855</v>
      </c>
      <c r="AG36" s="10">
        <f t="shared" ca="1" si="13"/>
        <v>16.77382934355812</v>
      </c>
      <c r="AH36" s="10">
        <f t="shared" ca="1" si="13"/>
        <v>16.685978197016262</v>
      </c>
      <c r="AI36" s="10">
        <f t="shared" ca="1" si="13"/>
        <v>18.203633133389729</v>
      </c>
      <c r="AJ36" s="10">
        <f t="shared" ca="1" si="13"/>
        <v>18.181914872044683</v>
      </c>
      <c r="AK36" s="10">
        <f t="shared" ca="1" si="13"/>
        <v>18.674402679019323</v>
      </c>
      <c r="AL36" s="10">
        <f t="shared" ca="1" si="13"/>
        <v>19.367142092741481</v>
      </c>
      <c r="AM36" s="10">
        <f t="shared" ca="1" si="13"/>
        <v>19.772746680595887</v>
      </c>
      <c r="AN36" s="10">
        <f t="shared" ca="1" si="13"/>
        <v>20.324739057476862</v>
      </c>
      <c r="AO36" s="10">
        <f t="shared" ca="1" si="13"/>
        <v>20.896116037822431</v>
      </c>
      <c r="AP36" s="10">
        <f t="shared" ca="1" si="13"/>
        <v>21.424517353120564</v>
      </c>
      <c r="AQ36" s="10">
        <f t="shared" ca="1" si="13"/>
        <v>21.994076863910205</v>
      </c>
      <c r="AR36" s="10">
        <f t="shared" ca="1" si="13"/>
        <v>22.568656215521568</v>
      </c>
      <c r="AS36" s="10">
        <f t="shared" ca="1" si="13"/>
        <v>23.143350747869675</v>
      </c>
      <c r="AT36" s="10">
        <f t="shared" ca="1" si="13"/>
        <v>23.732988676824576</v>
      </c>
      <c r="AU36" s="10">
        <f t="shared" ca="1" si="13"/>
        <v>24.328621035111642</v>
      </c>
      <c r="AV36" s="10">
        <f t="shared" ca="1" si="13"/>
        <v>24.930613860542032</v>
      </c>
      <c r="AW36" s="10">
        <f t="shared" ca="1" si="13"/>
        <v>25.541138845312027</v>
      </c>
      <c r="AX36" s="10">
        <f t="shared" ca="1" si="13"/>
        <v>26.158034875739286</v>
      </c>
      <c r="AY36" s="10">
        <f t="shared" ca="1" si="13"/>
        <v>26.781460324470121</v>
      </c>
      <c r="AZ36" s="10">
        <f t="shared" ca="1" si="13"/>
        <v>26.184982223543507</v>
      </c>
      <c r="BA36" s="10">
        <f t="shared" ca="1" si="13"/>
        <v>26.648090660240207</v>
      </c>
      <c r="BB36" s="10">
        <f t="shared" ca="1" si="13"/>
        <v>27.037967269742992</v>
      </c>
      <c r="BC36" s="10">
        <f t="shared" ca="1" si="13"/>
        <v>27.327867889694701</v>
      </c>
      <c r="BD36" s="10">
        <f t="shared" ca="1" si="13"/>
        <v>27.491282806605568</v>
      </c>
      <c r="BE36" s="10">
        <f t="shared" ca="1" si="13"/>
        <v>27.852397819689358</v>
      </c>
      <c r="BF36" s="10">
        <f t="shared" ca="1" si="13"/>
        <v>28.186092602530607</v>
      </c>
      <c r="BG36" s="10">
        <f t="shared" ca="1" si="13"/>
        <v>28.504351534111471</v>
      </c>
      <c r="BH36" s="10">
        <f t="shared" ca="1" si="13"/>
        <v>28.829304687425893</v>
      </c>
      <c r="BI36" s="10">
        <f t="shared" ca="1" si="13"/>
        <v>29.195756645560547</v>
      </c>
      <c r="BJ36" s="10">
        <f t="shared" ca="1" si="13"/>
        <v>29.562935663758505</v>
      </c>
      <c r="BK36" s="10">
        <f t="shared" ca="1" si="13"/>
        <v>29.93822298231407</v>
      </c>
      <c r="BL36" s="10">
        <f t="shared" ca="1" si="13"/>
        <v>30.327791098113565</v>
      </c>
      <c r="BM36" s="10">
        <f t="shared" ca="1" si="13"/>
        <v>30.733645893272232</v>
      </c>
      <c r="BN36" s="10">
        <f t="shared" ca="1" si="13"/>
        <v>31.149225817723956</v>
      </c>
      <c r="BO36" s="10">
        <f t="shared" ca="1" si="13"/>
        <v>31.576902871112821</v>
      </c>
      <c r="BP36" s="10">
        <f t="shared" ca="1" si="13"/>
        <v>32.017740363592956</v>
      </c>
      <c r="BQ36" s="10">
        <f t="shared" ca="1" si="13"/>
        <v>32.471466243271195</v>
      </c>
      <c r="BR36" s="10">
        <f t="shared" ca="1" si="13"/>
        <v>32.937212526935262</v>
      </c>
      <c r="BS36" s="10">
        <f t="shared" ca="1" si="13"/>
        <v>33.415597686913557</v>
      </c>
      <c r="BT36" s="10">
        <f t="shared" ca="1" si="13"/>
        <v>33.906781419396751</v>
      </c>
      <c r="BU36" s="10">
        <f t="shared" ca="1" si="13"/>
        <v>34.410686670820326</v>
      </c>
      <c r="BV36" s="10">
        <f t="shared" ca="1" si="13"/>
        <v>34.927286657714767</v>
      </c>
      <c r="BW36" s="10">
        <f t="shared" ca="1" si="13"/>
        <v>35.456773643938384</v>
      </c>
    </row>
    <row r="37" spans="1:75" ht="13.2" x14ac:dyDescent="0.25">
      <c r="A37" s="5" t="s">
        <v>16</v>
      </c>
      <c r="D37" s="8">
        <f t="shared" ref="D37:BW37" si="14">D36/D31</f>
        <v>0.56497175141242939</v>
      </c>
      <c r="E37" s="8">
        <f t="shared" si="14"/>
        <v>0.25</v>
      </c>
      <c r="F37" s="8">
        <f t="shared" si="14"/>
        <v>0.35087719298245612</v>
      </c>
      <c r="G37" s="8">
        <f t="shared" si="14"/>
        <v>0.28260869565217389</v>
      </c>
      <c r="H37" s="8">
        <f t="shared" si="14"/>
        <v>0.39215686274509803</v>
      </c>
      <c r="I37" s="8">
        <f t="shared" si="14"/>
        <v>0.22222222222222221</v>
      </c>
      <c r="J37" s="8">
        <f t="shared" si="14"/>
        <v>0.36842105263157893</v>
      </c>
      <c r="K37" s="8">
        <f t="shared" si="14"/>
        <v>0.24647887323943662</v>
      </c>
      <c r="L37" s="8">
        <f t="shared" si="14"/>
        <v>0.26923076923076922</v>
      </c>
      <c r="M37" s="8">
        <f t="shared" si="14"/>
        <v>0.2413793103448276</v>
      </c>
      <c r="N37" s="8">
        <f t="shared" si="14"/>
        <v>0.23728813559322035</v>
      </c>
      <c r="O37" s="8">
        <f t="shared" si="14"/>
        <v>0.2711864406779661</v>
      </c>
      <c r="P37" s="8">
        <f t="shared" si="14"/>
        <v>0.24590163934426229</v>
      </c>
      <c r="Q37" s="8">
        <f t="shared" si="14"/>
        <v>0.36764705882352944</v>
      </c>
      <c r="R37" s="8">
        <f t="shared" si="14"/>
        <v>0.26153846153846155</v>
      </c>
      <c r="S37" s="8">
        <f t="shared" si="14"/>
        <v>0.51351351351351349</v>
      </c>
      <c r="T37" s="8">
        <f t="shared" si="14"/>
        <v>0.35714285714285715</v>
      </c>
      <c r="U37" s="8">
        <f t="shared" si="14"/>
        <v>0.453125</v>
      </c>
      <c r="V37" s="8">
        <f t="shared" si="14"/>
        <v>0.45714285714285713</v>
      </c>
      <c r="W37" s="8">
        <f t="shared" si="14"/>
        <v>0.35714285714285715</v>
      </c>
      <c r="X37" s="8">
        <f t="shared" si="14"/>
        <v>0.31707317073170732</v>
      </c>
      <c r="Y37" s="8">
        <f t="shared" si="14"/>
        <v>0.272006111453864</v>
      </c>
      <c r="Z37" s="8">
        <f t="shared" si="14"/>
        <v>0.2640098678948159</v>
      </c>
      <c r="AA37" s="8">
        <f t="shared" si="14"/>
        <v>0.29270190765392046</v>
      </c>
      <c r="AB37" s="8">
        <f t="shared" si="14"/>
        <v>0.28649430582442409</v>
      </c>
      <c r="AC37" s="8">
        <f t="shared" si="14"/>
        <v>0.31105015490670168</v>
      </c>
      <c r="AD37" s="8">
        <f t="shared" si="14"/>
        <v>0.22678806204789295</v>
      </c>
      <c r="AE37" s="8">
        <f t="shared" si="14"/>
        <v>0.1605637045796956</v>
      </c>
      <c r="AF37" s="8">
        <f t="shared" ca="1" si="14"/>
        <v>0.23293854283397095</v>
      </c>
      <c r="AG37" s="8">
        <f t="shared" ca="1" si="14"/>
        <v>0.20669183279353234</v>
      </c>
      <c r="AH37" s="8">
        <f t="shared" ca="1" si="14"/>
        <v>0.20046658574283452</v>
      </c>
      <c r="AI37" s="8">
        <f t="shared" ca="1" si="14"/>
        <v>0.21516810699507272</v>
      </c>
      <c r="AJ37" s="8">
        <f t="shared" ca="1" si="14"/>
        <v>0.20957294218842323</v>
      </c>
      <c r="AK37" s="8">
        <f t="shared" ca="1" si="14"/>
        <v>0.21041602747021379</v>
      </c>
      <c r="AL37" s="8">
        <f t="shared" ca="1" si="14"/>
        <v>0.21349549697888556</v>
      </c>
      <c r="AM37" s="8">
        <f t="shared" ca="1" si="14"/>
        <v>0.21292338284042539</v>
      </c>
      <c r="AN37" s="8">
        <f t="shared" ca="1" si="14"/>
        <v>0.21392162449811752</v>
      </c>
      <c r="AO37" s="8">
        <f t="shared" ca="1" si="14"/>
        <v>0.21497086394738021</v>
      </c>
      <c r="AP37" s="8">
        <f t="shared" ca="1" si="14"/>
        <v>0.21538834190356981</v>
      </c>
      <c r="AQ37" s="8">
        <f t="shared" ca="1" si="14"/>
        <v>0.21611581088974394</v>
      </c>
      <c r="AR37" s="8">
        <f t="shared" ca="1" si="14"/>
        <v>0.21676104359899317</v>
      </c>
      <c r="AS37" s="8">
        <f t="shared" ca="1" si="14"/>
        <v>0.21728245420215714</v>
      </c>
      <c r="AT37" s="8">
        <f t="shared" ca="1" si="14"/>
        <v>0.21783802117039908</v>
      </c>
      <c r="AU37" s="8">
        <f t="shared" ca="1" si="14"/>
        <v>0.21834203204297295</v>
      </c>
      <c r="AV37" s="8">
        <f t="shared" ca="1" si="14"/>
        <v>0.21880393819102587</v>
      </c>
      <c r="AW37" s="8">
        <f t="shared" ca="1" si="14"/>
        <v>0.21924908942041285</v>
      </c>
      <c r="AX37" s="8">
        <f t="shared" ca="1" si="14"/>
        <v>0.21966161431096273</v>
      </c>
      <c r="AY37" s="8">
        <f t="shared" ca="1" si="14"/>
        <v>0.22004731757073084</v>
      </c>
      <c r="AZ37" s="8">
        <f t="shared" ca="1" si="14"/>
        <v>0.22015052474417421</v>
      </c>
      <c r="BA37" s="8">
        <f t="shared" ca="1" si="14"/>
        <v>0.22047562125903106</v>
      </c>
      <c r="BB37" s="8">
        <f t="shared" ca="1" si="14"/>
        <v>0.22076777403004105</v>
      </c>
      <c r="BC37" s="8">
        <f t="shared" ca="1" si="14"/>
        <v>0.22102629567053134</v>
      </c>
      <c r="BD37" s="8">
        <f t="shared" ca="1" si="14"/>
        <v>0.22125002329372495</v>
      </c>
      <c r="BE37" s="8">
        <f t="shared" ca="1" si="14"/>
        <v>0.22149638145882508</v>
      </c>
      <c r="BF37" s="8">
        <f t="shared" ca="1" si="14"/>
        <v>0.22172565853108622</v>
      </c>
      <c r="BG37" s="8">
        <f t="shared" ca="1" si="14"/>
        <v>0.22194094166291745</v>
      </c>
      <c r="BH37" s="8">
        <f t="shared" ca="1" si="14"/>
        <v>0.22214629986322332</v>
      </c>
      <c r="BI37" s="8">
        <f t="shared" ca="1" si="14"/>
        <v>0.22234655217728092</v>
      </c>
      <c r="BJ37" s="8">
        <f t="shared" ca="1" si="14"/>
        <v>0.22253639817481366</v>
      </c>
      <c r="BK37" s="8">
        <f t="shared" ca="1" si="14"/>
        <v>0.22271723261004256</v>
      </c>
      <c r="BL37" s="8">
        <f t="shared" ca="1" si="14"/>
        <v>0.22289007316513415</v>
      </c>
      <c r="BM37" s="8">
        <f t="shared" ca="1" si="14"/>
        <v>0.22305535694646886</v>
      </c>
      <c r="BN37" s="8">
        <f t="shared" ca="1" si="14"/>
        <v>0.22321268875508724</v>
      </c>
      <c r="BO37" s="8">
        <f t="shared" ca="1" si="14"/>
        <v>0.2233626013660413</v>
      </c>
      <c r="BP37" s="8">
        <f t="shared" ca="1" si="14"/>
        <v>0.22350546186640444</v>
      </c>
      <c r="BQ37" s="8">
        <f t="shared" ca="1" si="14"/>
        <v>0.22364151074698879</v>
      </c>
      <c r="BR37" s="8">
        <f t="shared" ca="1" si="14"/>
        <v>0.22377094847212509</v>
      </c>
      <c r="BS37" s="8">
        <f t="shared" ca="1" si="14"/>
        <v>0.22389408592476281</v>
      </c>
      <c r="BT37" s="8">
        <f t="shared" ca="1" si="14"/>
        <v>0.22401118909576015</v>
      </c>
      <c r="BU37" s="8">
        <f t="shared" ca="1" si="14"/>
        <v>0.2241225023150514</v>
      </c>
      <c r="BV37" s="8">
        <f t="shared" ca="1" si="14"/>
        <v>0.2242282683416755</v>
      </c>
      <c r="BW37" s="8">
        <f t="shared" ca="1" si="14"/>
        <v>0.22432873530752614</v>
      </c>
    </row>
    <row r="39" spans="1:75" ht="13.2" x14ac:dyDescent="0.25">
      <c r="D39" s="11"/>
    </row>
    <row r="40" spans="1:75" ht="13.2" x14ac:dyDescent="0.25">
      <c r="D40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W22"/>
  <sheetViews>
    <sheetView showGridLine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4140625" defaultRowHeight="15.75" customHeight="1" x14ac:dyDescent="0.25"/>
  <cols>
    <col min="1" max="1" width="35.88671875" customWidth="1"/>
    <col min="2" max="3" width="2.6640625" customWidth="1"/>
  </cols>
  <sheetData>
    <row r="1" spans="1:75" ht="15.75" customHeight="1" x14ac:dyDescent="0.3">
      <c r="A1" s="1" t="s">
        <v>17</v>
      </c>
      <c r="B1" s="2"/>
      <c r="C1" s="2"/>
      <c r="D1" s="2">
        <v>43101</v>
      </c>
      <c r="E1" s="2">
        <f t="shared" ref="E1:BW1" si="0">EDATE(D1,1)</f>
        <v>43132</v>
      </c>
      <c r="F1" s="2">
        <f t="shared" si="0"/>
        <v>43160</v>
      </c>
      <c r="G1" s="2">
        <f t="shared" si="0"/>
        <v>43191</v>
      </c>
      <c r="H1" s="2">
        <f t="shared" si="0"/>
        <v>43221</v>
      </c>
      <c r="I1" s="2">
        <f t="shared" si="0"/>
        <v>43252</v>
      </c>
      <c r="J1" s="2">
        <f t="shared" si="0"/>
        <v>43282</v>
      </c>
      <c r="K1" s="2">
        <f t="shared" si="0"/>
        <v>43313</v>
      </c>
      <c r="L1" s="2">
        <f t="shared" si="0"/>
        <v>43344</v>
      </c>
      <c r="M1" s="2">
        <f t="shared" si="0"/>
        <v>43374</v>
      </c>
      <c r="N1" s="2">
        <f t="shared" si="0"/>
        <v>43405</v>
      </c>
      <c r="O1" s="2">
        <f t="shared" si="0"/>
        <v>43435</v>
      </c>
      <c r="P1" s="2">
        <f t="shared" si="0"/>
        <v>43466</v>
      </c>
      <c r="Q1" s="2">
        <f t="shared" si="0"/>
        <v>43497</v>
      </c>
      <c r="R1" s="2">
        <f t="shared" si="0"/>
        <v>43525</v>
      </c>
      <c r="S1" s="2">
        <f t="shared" si="0"/>
        <v>43556</v>
      </c>
      <c r="T1" s="2">
        <f t="shared" si="0"/>
        <v>43586</v>
      </c>
      <c r="U1" s="2">
        <f t="shared" si="0"/>
        <v>43617</v>
      </c>
      <c r="V1" s="2">
        <f t="shared" si="0"/>
        <v>43647</v>
      </c>
      <c r="W1" s="2">
        <f t="shared" si="0"/>
        <v>43678</v>
      </c>
      <c r="X1" s="2">
        <f t="shared" si="0"/>
        <v>43709</v>
      </c>
      <c r="Y1" s="2">
        <f t="shared" si="0"/>
        <v>43739</v>
      </c>
      <c r="Z1" s="2">
        <f t="shared" si="0"/>
        <v>43770</v>
      </c>
      <c r="AA1" s="2">
        <f t="shared" si="0"/>
        <v>43800</v>
      </c>
      <c r="AB1" s="2">
        <f t="shared" si="0"/>
        <v>43831</v>
      </c>
      <c r="AC1" s="2">
        <f t="shared" si="0"/>
        <v>43862</v>
      </c>
      <c r="AD1" s="2">
        <f t="shared" si="0"/>
        <v>43891</v>
      </c>
      <c r="AE1" s="2">
        <f t="shared" si="0"/>
        <v>43922</v>
      </c>
      <c r="AF1" s="2">
        <f t="shared" si="0"/>
        <v>43952</v>
      </c>
      <c r="AG1" s="2">
        <f t="shared" si="0"/>
        <v>43983</v>
      </c>
      <c r="AH1" s="2">
        <f t="shared" si="0"/>
        <v>44013</v>
      </c>
      <c r="AI1" s="2">
        <f t="shared" si="0"/>
        <v>44044</v>
      </c>
      <c r="AJ1" s="2">
        <f t="shared" si="0"/>
        <v>44075</v>
      </c>
      <c r="AK1" s="2">
        <f t="shared" si="0"/>
        <v>44105</v>
      </c>
      <c r="AL1" s="2">
        <f t="shared" si="0"/>
        <v>44136</v>
      </c>
      <c r="AM1" s="2">
        <f t="shared" si="0"/>
        <v>44166</v>
      </c>
      <c r="AN1" s="2">
        <f t="shared" si="0"/>
        <v>44197</v>
      </c>
      <c r="AO1" s="2">
        <f t="shared" si="0"/>
        <v>44228</v>
      </c>
      <c r="AP1" s="2">
        <f t="shared" si="0"/>
        <v>44256</v>
      </c>
      <c r="AQ1" s="2">
        <f t="shared" si="0"/>
        <v>44287</v>
      </c>
      <c r="AR1" s="2">
        <f t="shared" si="0"/>
        <v>44317</v>
      </c>
      <c r="AS1" s="2">
        <f t="shared" si="0"/>
        <v>44348</v>
      </c>
      <c r="AT1" s="2">
        <f t="shared" si="0"/>
        <v>44378</v>
      </c>
      <c r="AU1" s="2">
        <f t="shared" si="0"/>
        <v>44409</v>
      </c>
      <c r="AV1" s="2">
        <f t="shared" si="0"/>
        <v>44440</v>
      </c>
      <c r="AW1" s="2">
        <f t="shared" si="0"/>
        <v>44470</v>
      </c>
      <c r="AX1" s="2">
        <f t="shared" si="0"/>
        <v>44501</v>
      </c>
      <c r="AY1" s="2">
        <f t="shared" si="0"/>
        <v>44531</v>
      </c>
      <c r="AZ1" s="2">
        <f t="shared" si="0"/>
        <v>44562</v>
      </c>
      <c r="BA1" s="2">
        <f t="shared" si="0"/>
        <v>44593</v>
      </c>
      <c r="BB1" s="2">
        <f t="shared" si="0"/>
        <v>44621</v>
      </c>
      <c r="BC1" s="2">
        <f t="shared" si="0"/>
        <v>44652</v>
      </c>
      <c r="BD1" s="2">
        <f t="shared" si="0"/>
        <v>44682</v>
      </c>
      <c r="BE1" s="2">
        <f t="shared" si="0"/>
        <v>44713</v>
      </c>
      <c r="BF1" s="2">
        <f t="shared" si="0"/>
        <v>44743</v>
      </c>
      <c r="BG1" s="2">
        <f t="shared" si="0"/>
        <v>44774</v>
      </c>
      <c r="BH1" s="2">
        <f t="shared" si="0"/>
        <v>44805</v>
      </c>
      <c r="BI1" s="2">
        <f t="shared" si="0"/>
        <v>44835</v>
      </c>
      <c r="BJ1" s="2">
        <f t="shared" si="0"/>
        <v>44866</v>
      </c>
      <c r="BK1" s="2">
        <f t="shared" si="0"/>
        <v>44896</v>
      </c>
      <c r="BL1" s="2">
        <f t="shared" si="0"/>
        <v>44927</v>
      </c>
      <c r="BM1" s="2">
        <f t="shared" si="0"/>
        <v>44958</v>
      </c>
      <c r="BN1" s="2">
        <f t="shared" si="0"/>
        <v>44986</v>
      </c>
      <c r="BO1" s="2">
        <f t="shared" si="0"/>
        <v>45017</v>
      </c>
      <c r="BP1" s="2">
        <f t="shared" si="0"/>
        <v>45047</v>
      </c>
      <c r="BQ1" s="2">
        <f t="shared" si="0"/>
        <v>45078</v>
      </c>
      <c r="BR1" s="2">
        <f t="shared" si="0"/>
        <v>45108</v>
      </c>
      <c r="BS1" s="2">
        <f t="shared" si="0"/>
        <v>45139</v>
      </c>
      <c r="BT1" s="2">
        <f t="shared" si="0"/>
        <v>45170</v>
      </c>
      <c r="BU1" s="2">
        <f t="shared" si="0"/>
        <v>45200</v>
      </c>
      <c r="BV1" s="2">
        <f t="shared" si="0"/>
        <v>45231</v>
      </c>
      <c r="BW1" s="2">
        <f t="shared" si="0"/>
        <v>45261</v>
      </c>
    </row>
    <row r="2" spans="1:75" x14ac:dyDescent="0.25">
      <c r="A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</row>
    <row r="3" spans="1:75" x14ac:dyDescent="0.25">
      <c r="A3" s="3" t="s">
        <v>1</v>
      </c>
      <c r="D3" s="12">
        <v>4364</v>
      </c>
      <c r="E3" s="12">
        <v>4640</v>
      </c>
      <c r="F3" s="12">
        <v>4289</v>
      </c>
      <c r="G3" s="12">
        <v>4742</v>
      </c>
      <c r="H3" s="12">
        <v>6144</v>
      </c>
      <c r="I3" s="12">
        <v>7749</v>
      </c>
      <c r="J3" s="12">
        <v>8236</v>
      </c>
      <c r="K3" s="12">
        <v>13981</v>
      </c>
      <c r="L3" s="12">
        <v>20065</v>
      </c>
      <c r="M3" s="12">
        <v>14773</v>
      </c>
      <c r="N3" s="12">
        <v>14770</v>
      </c>
      <c r="O3" s="12">
        <v>23331</v>
      </c>
      <c r="P3" s="12">
        <v>25045</v>
      </c>
      <c r="Q3" s="12">
        <v>34736</v>
      </c>
      <c r="R3" s="12">
        <v>26920</v>
      </c>
      <c r="S3" s="12">
        <v>29943</v>
      </c>
      <c r="T3" s="12">
        <v>30342</v>
      </c>
      <c r="U3" s="12">
        <v>31614</v>
      </c>
      <c r="V3" s="12">
        <v>28916</v>
      </c>
      <c r="W3" s="12">
        <v>27462</v>
      </c>
      <c r="X3" s="12">
        <v>29945</v>
      </c>
      <c r="Y3" s="13">
        <v>30481.232790195085</v>
      </c>
      <c r="Z3" s="13">
        <v>31027.06803840588</v>
      </c>
      <c r="AA3" s="13">
        <v>31582.677698309271</v>
      </c>
      <c r="AB3" s="13">
        <v>32148.236802800722</v>
      </c>
      <c r="AC3" s="13">
        <v>32723.923519134605</v>
      </c>
      <c r="AD3" s="13">
        <v>31001</v>
      </c>
      <c r="AE3" s="13">
        <v>29786</v>
      </c>
      <c r="AF3" s="13">
        <f t="shared" ref="AF3:BW3" si="1">AE3*(1+AF4)</f>
        <v>28618.61862520564</v>
      </c>
      <c r="AG3" s="13">
        <f t="shared" si="1"/>
        <v>27496.989592928461</v>
      </c>
      <c r="AH3" s="13">
        <f t="shared" si="1"/>
        <v>26419.319764361382</v>
      </c>
      <c r="AI3" s="13">
        <f t="shared" si="1"/>
        <v>25383.886277902911</v>
      </c>
      <c r="AJ3" s="13">
        <f t="shared" si="1"/>
        <v>24389.033794832943</v>
      </c>
      <c r="AK3" s="13">
        <f t="shared" si="1"/>
        <v>23433.171852936812</v>
      </c>
      <c r="AL3" s="13">
        <f t="shared" si="1"/>
        <v>22514.772323846839</v>
      </c>
      <c r="AM3" s="13">
        <f t="shared" si="1"/>
        <v>21632.366970036514</v>
      </c>
      <c r="AN3" s="13">
        <f t="shared" si="1"/>
        <v>20784.545097561615</v>
      </c>
      <c r="AO3" s="13">
        <f t="shared" si="1"/>
        <v>19969.95130079579</v>
      </c>
      <c r="AP3" s="13">
        <f t="shared" si="1"/>
        <v>19187.283295555091</v>
      </c>
      <c r="AQ3" s="13">
        <f t="shared" si="1"/>
        <v>18435.289837147317</v>
      </c>
      <c r="AR3" s="13">
        <f t="shared" si="1"/>
        <v>17712.768720017742</v>
      </c>
      <c r="AS3" s="13">
        <f t="shared" si="1"/>
        <v>17018.564855793313</v>
      </c>
      <c r="AT3" s="13">
        <f t="shared" si="1"/>
        <v>16351.568426652677</v>
      </c>
      <c r="AU3" s="13">
        <f t="shared" si="1"/>
        <v>15710.713111069857</v>
      </c>
      <c r="AV3" s="13">
        <f t="shared" si="1"/>
        <v>15094.974379095087</v>
      </c>
      <c r="AW3" s="13">
        <f t="shared" si="1"/>
        <v>14503.367854447479</v>
      </c>
      <c r="AX3" s="13">
        <f t="shared" si="1"/>
        <v>13934.947740801026</v>
      </c>
      <c r="AY3" s="13">
        <f t="shared" si="1"/>
        <v>13388.805309748053</v>
      </c>
      <c r="AZ3" s="13">
        <f t="shared" si="1"/>
        <v>12864.067448022823</v>
      </c>
      <c r="BA3" s="13">
        <f t="shared" si="1"/>
        <v>12359.895261662779</v>
      </c>
      <c r="BB3" s="13">
        <f t="shared" si="1"/>
        <v>11875.482734875894</v>
      </c>
      <c r="BC3" s="13">
        <f t="shared" si="1"/>
        <v>11410.055441470062</v>
      </c>
      <c r="BD3" s="13">
        <f t="shared" si="1"/>
        <v>10962.869306784532</v>
      </c>
      <c r="BE3" s="13">
        <f t="shared" si="1"/>
        <v>10533.209418144063</v>
      </c>
      <c r="BF3" s="13">
        <f t="shared" si="1"/>
        <v>10120.388881934101</v>
      </c>
      <c r="BG3" s="13">
        <f t="shared" si="1"/>
        <v>9723.7477254697951</v>
      </c>
      <c r="BH3" s="13">
        <f t="shared" si="1"/>
        <v>9342.6518419032709</v>
      </c>
      <c r="BI3" s="13">
        <f t="shared" si="1"/>
        <v>8976.491976482399</v>
      </c>
      <c r="BJ3" s="13">
        <f t="shared" si="1"/>
        <v>8624.6827525403933</v>
      </c>
      <c r="BK3" s="13">
        <f t="shared" si="1"/>
        <v>8286.6617356591123</v>
      </c>
      <c r="BL3" s="13">
        <f t="shared" si="1"/>
        <v>7961.8885345099297</v>
      </c>
      <c r="BM3" s="13">
        <f t="shared" si="1"/>
        <v>7649.8439369347043</v>
      </c>
      <c r="BN3" s="13">
        <f t="shared" si="1"/>
        <v>7350.0290798857168</v>
      </c>
      <c r="BO3" s="13">
        <f t="shared" si="1"/>
        <v>7061.9646518975505</v>
      </c>
      <c r="BP3" s="13">
        <f t="shared" si="1"/>
        <v>6785.1901268159236</v>
      </c>
      <c r="BQ3" s="13">
        <f t="shared" si="1"/>
        <v>6519.263027558437</v>
      </c>
      <c r="BR3" s="13">
        <f t="shared" si="1"/>
        <v>6263.7582187302214</v>
      </c>
      <c r="BS3" s="13">
        <f t="shared" si="1"/>
        <v>6018.2672269635941</v>
      </c>
      <c r="BT3" s="13">
        <f t="shared" si="1"/>
        <v>5782.3975878951524</v>
      </c>
      <c r="BU3" s="13">
        <f t="shared" si="1"/>
        <v>5555.7722187363315</v>
      </c>
      <c r="BV3" s="13">
        <f t="shared" si="1"/>
        <v>5338.0288154343525</v>
      </c>
      <c r="BW3" s="13">
        <f t="shared" si="1"/>
        <v>5128.8192734598115</v>
      </c>
    </row>
    <row r="4" spans="1:75" x14ac:dyDescent="0.25">
      <c r="A4" s="5" t="s">
        <v>4</v>
      </c>
      <c r="D4" s="8"/>
      <c r="E4" s="8">
        <f t="shared" ref="E4:AE4" si="2">E3/D3-1</f>
        <v>6.3244729605866246E-2</v>
      </c>
      <c r="F4" s="8">
        <f t="shared" si="2"/>
        <v>-7.5646551724137923E-2</v>
      </c>
      <c r="G4" s="8">
        <f t="shared" si="2"/>
        <v>0.10561902541384938</v>
      </c>
      <c r="H4" s="8">
        <f t="shared" si="2"/>
        <v>0.29565584141712353</v>
      </c>
      <c r="I4" s="8">
        <f t="shared" si="2"/>
        <v>0.26123046875</v>
      </c>
      <c r="J4" s="8">
        <f t="shared" si="2"/>
        <v>6.2846818944379823E-2</v>
      </c>
      <c r="K4" s="8">
        <f t="shared" si="2"/>
        <v>0.69754735308402127</v>
      </c>
      <c r="L4" s="8">
        <f t="shared" si="2"/>
        <v>0.43516200557899998</v>
      </c>
      <c r="M4" s="8">
        <f t="shared" si="2"/>
        <v>-0.26374283578370294</v>
      </c>
      <c r="N4" s="8">
        <f t="shared" si="2"/>
        <v>-2.0307317403367442E-4</v>
      </c>
      <c r="O4" s="8">
        <f t="shared" si="2"/>
        <v>0.57962085308056865</v>
      </c>
      <c r="P4" s="8">
        <f t="shared" si="2"/>
        <v>7.3464489306073411E-2</v>
      </c>
      <c r="Q4" s="8">
        <f t="shared" si="2"/>
        <v>0.38694350169694558</v>
      </c>
      <c r="R4" s="8">
        <f t="shared" si="2"/>
        <v>-0.2250115154306771</v>
      </c>
      <c r="S4" s="8">
        <f t="shared" si="2"/>
        <v>0.11229569093610703</v>
      </c>
      <c r="T4" s="8">
        <f t="shared" si="2"/>
        <v>1.3325318104398409E-2</v>
      </c>
      <c r="U4" s="8">
        <f t="shared" si="2"/>
        <v>4.1922088194581875E-2</v>
      </c>
      <c r="V4" s="8">
        <f t="shared" si="2"/>
        <v>-8.5341937116467426E-2</v>
      </c>
      <c r="W4" s="8">
        <f t="shared" si="2"/>
        <v>-5.0283580024899743E-2</v>
      </c>
      <c r="X4" s="8">
        <f t="shared" si="2"/>
        <v>9.041584735270547E-2</v>
      </c>
      <c r="Y4" s="8">
        <f t="shared" si="2"/>
        <v>1.7907256309737329E-2</v>
      </c>
      <c r="Z4" s="8">
        <f t="shared" si="2"/>
        <v>1.7907256309737329E-2</v>
      </c>
      <c r="AA4" s="8">
        <f t="shared" si="2"/>
        <v>1.7907256309737329E-2</v>
      </c>
      <c r="AB4" s="8">
        <f t="shared" si="2"/>
        <v>1.7907256309737329E-2</v>
      </c>
      <c r="AC4" s="8">
        <f t="shared" si="2"/>
        <v>1.7907256309737329E-2</v>
      </c>
      <c r="AD4" s="8">
        <f t="shared" si="2"/>
        <v>-5.2650273373459067E-2</v>
      </c>
      <c r="AE4" s="8">
        <f t="shared" si="2"/>
        <v>-3.9192284119867082E-2</v>
      </c>
      <c r="AF4" s="14">
        <f t="shared" ref="AF4:BW4" si="3">AE4</f>
        <v>-3.9192284119867082E-2</v>
      </c>
      <c r="AG4" s="14">
        <f t="shared" si="3"/>
        <v>-3.9192284119867082E-2</v>
      </c>
      <c r="AH4" s="14">
        <f t="shared" si="3"/>
        <v>-3.9192284119867082E-2</v>
      </c>
      <c r="AI4" s="14">
        <f t="shared" si="3"/>
        <v>-3.9192284119867082E-2</v>
      </c>
      <c r="AJ4" s="14">
        <f t="shared" si="3"/>
        <v>-3.9192284119867082E-2</v>
      </c>
      <c r="AK4" s="14">
        <f t="shared" si="3"/>
        <v>-3.9192284119867082E-2</v>
      </c>
      <c r="AL4" s="14">
        <f t="shared" si="3"/>
        <v>-3.9192284119867082E-2</v>
      </c>
      <c r="AM4" s="14">
        <f t="shared" si="3"/>
        <v>-3.9192284119867082E-2</v>
      </c>
      <c r="AN4" s="14">
        <f t="shared" si="3"/>
        <v>-3.9192284119867082E-2</v>
      </c>
      <c r="AO4" s="14">
        <f t="shared" si="3"/>
        <v>-3.9192284119867082E-2</v>
      </c>
      <c r="AP4" s="14">
        <f t="shared" si="3"/>
        <v>-3.9192284119867082E-2</v>
      </c>
      <c r="AQ4" s="14">
        <f t="shared" si="3"/>
        <v>-3.9192284119867082E-2</v>
      </c>
      <c r="AR4" s="14">
        <f t="shared" si="3"/>
        <v>-3.9192284119867082E-2</v>
      </c>
      <c r="AS4" s="14">
        <f t="shared" si="3"/>
        <v>-3.9192284119867082E-2</v>
      </c>
      <c r="AT4" s="14">
        <f t="shared" si="3"/>
        <v>-3.9192284119867082E-2</v>
      </c>
      <c r="AU4" s="14">
        <f t="shared" si="3"/>
        <v>-3.9192284119867082E-2</v>
      </c>
      <c r="AV4" s="14">
        <f t="shared" si="3"/>
        <v>-3.9192284119867082E-2</v>
      </c>
      <c r="AW4" s="14">
        <f t="shared" si="3"/>
        <v>-3.9192284119867082E-2</v>
      </c>
      <c r="AX4" s="14">
        <f t="shared" si="3"/>
        <v>-3.9192284119867082E-2</v>
      </c>
      <c r="AY4" s="14">
        <f t="shared" si="3"/>
        <v>-3.9192284119867082E-2</v>
      </c>
      <c r="AZ4" s="14">
        <f t="shared" si="3"/>
        <v>-3.9192284119867082E-2</v>
      </c>
      <c r="BA4" s="14">
        <f t="shared" si="3"/>
        <v>-3.9192284119867082E-2</v>
      </c>
      <c r="BB4" s="14">
        <f t="shared" si="3"/>
        <v>-3.9192284119867082E-2</v>
      </c>
      <c r="BC4" s="14">
        <f t="shared" si="3"/>
        <v>-3.9192284119867082E-2</v>
      </c>
      <c r="BD4" s="14">
        <f t="shared" si="3"/>
        <v>-3.9192284119867082E-2</v>
      </c>
      <c r="BE4" s="14">
        <f t="shared" si="3"/>
        <v>-3.9192284119867082E-2</v>
      </c>
      <c r="BF4" s="14">
        <f t="shared" si="3"/>
        <v>-3.9192284119867082E-2</v>
      </c>
      <c r="BG4" s="14">
        <f t="shared" si="3"/>
        <v>-3.9192284119867082E-2</v>
      </c>
      <c r="BH4" s="14">
        <f t="shared" si="3"/>
        <v>-3.9192284119867082E-2</v>
      </c>
      <c r="BI4" s="14">
        <f t="shared" si="3"/>
        <v>-3.9192284119867082E-2</v>
      </c>
      <c r="BJ4" s="14">
        <f t="shared" si="3"/>
        <v>-3.9192284119867082E-2</v>
      </c>
      <c r="BK4" s="14">
        <f t="shared" si="3"/>
        <v>-3.9192284119867082E-2</v>
      </c>
      <c r="BL4" s="14">
        <f t="shared" si="3"/>
        <v>-3.9192284119867082E-2</v>
      </c>
      <c r="BM4" s="14">
        <f t="shared" si="3"/>
        <v>-3.9192284119867082E-2</v>
      </c>
      <c r="BN4" s="14">
        <f t="shared" si="3"/>
        <v>-3.9192284119867082E-2</v>
      </c>
      <c r="BO4" s="14">
        <f t="shared" si="3"/>
        <v>-3.9192284119867082E-2</v>
      </c>
      <c r="BP4" s="14">
        <f t="shared" si="3"/>
        <v>-3.9192284119867082E-2</v>
      </c>
      <c r="BQ4" s="14">
        <f t="shared" si="3"/>
        <v>-3.9192284119867082E-2</v>
      </c>
      <c r="BR4" s="14">
        <f t="shared" si="3"/>
        <v>-3.9192284119867082E-2</v>
      </c>
      <c r="BS4" s="14">
        <f t="shared" si="3"/>
        <v>-3.9192284119867082E-2</v>
      </c>
      <c r="BT4" s="14">
        <f t="shared" si="3"/>
        <v>-3.9192284119867082E-2</v>
      </c>
      <c r="BU4" s="14">
        <f t="shared" si="3"/>
        <v>-3.9192284119867082E-2</v>
      </c>
      <c r="BV4" s="14">
        <f t="shared" si="3"/>
        <v>-3.9192284119867082E-2</v>
      </c>
      <c r="BW4" s="14">
        <f t="shared" si="3"/>
        <v>-3.9192284119867082E-2</v>
      </c>
    </row>
    <row r="5" spans="1:75" x14ac:dyDescent="0.25"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</row>
    <row r="6" spans="1:75" x14ac:dyDescent="0.25">
      <c r="A6" s="3" t="s">
        <v>5</v>
      </c>
      <c r="D6" s="12">
        <v>577</v>
      </c>
      <c r="E6" s="12">
        <v>556</v>
      </c>
      <c r="F6" s="12">
        <v>736</v>
      </c>
      <c r="G6" s="12">
        <v>703</v>
      </c>
      <c r="H6" s="12">
        <v>752</v>
      </c>
      <c r="I6" s="12">
        <v>874</v>
      </c>
      <c r="J6" s="12">
        <v>915</v>
      </c>
      <c r="K6" s="12">
        <v>894</v>
      </c>
      <c r="L6" s="12">
        <v>1407</v>
      </c>
      <c r="M6" s="12">
        <v>1139</v>
      </c>
      <c r="N6" s="12">
        <v>1601</v>
      </c>
      <c r="O6" s="12">
        <v>1963</v>
      </c>
      <c r="P6" s="12">
        <v>2989</v>
      </c>
      <c r="Q6" s="12">
        <v>2984</v>
      </c>
      <c r="R6" s="12">
        <v>2461</v>
      </c>
      <c r="S6" s="12">
        <v>2501</v>
      </c>
      <c r="T6" s="12">
        <v>2628</v>
      </c>
      <c r="U6" s="12">
        <v>2594</v>
      </c>
      <c r="V6" s="12">
        <v>2494</v>
      </c>
      <c r="W6" s="12">
        <v>1909</v>
      </c>
      <c r="X6" s="12">
        <v>2695</v>
      </c>
      <c r="Y6" s="12">
        <v>2506.3516136464755</v>
      </c>
      <c r="Z6" s="12">
        <v>2510.1581439262945</v>
      </c>
      <c r="AA6" s="12">
        <v>2663.1092047431089</v>
      </c>
      <c r="AB6" s="12">
        <v>2652.0959695835736</v>
      </c>
      <c r="AC6" s="12">
        <v>2702.4276358898105</v>
      </c>
      <c r="AD6" s="12">
        <v>2657</v>
      </c>
      <c r="AE6" s="12">
        <v>2459</v>
      </c>
      <c r="AF6" s="13">
        <f t="shared" ref="AF6:BW6" si="4">AF7*AF3</f>
        <v>2392.7963743670375</v>
      </c>
      <c r="AG6" s="13">
        <f t="shared" si="4"/>
        <v>2309.3548138951151</v>
      </c>
      <c r="AH6" s="13">
        <f t="shared" si="4"/>
        <v>2202.4354031091952</v>
      </c>
      <c r="AI6" s="13">
        <f t="shared" si="4"/>
        <v>2123.528124583509</v>
      </c>
      <c r="AJ6" s="13">
        <f t="shared" si="4"/>
        <v>2040.713796179361</v>
      </c>
      <c r="AK6" s="13">
        <f t="shared" si="4"/>
        <v>1958.0923750432933</v>
      </c>
      <c r="AL6" s="13">
        <f t="shared" si="4"/>
        <v>1882.9438798687565</v>
      </c>
      <c r="AM6" s="13">
        <f t="shared" si="4"/>
        <v>1808.9514107726466</v>
      </c>
      <c r="AN6" s="13">
        <f t="shared" si="4"/>
        <v>1737.6721332780658</v>
      </c>
      <c r="AO6" s="13">
        <f t="shared" si="4"/>
        <v>1669.8811690513442</v>
      </c>
      <c r="AP6" s="13">
        <f t="shared" si="4"/>
        <v>1604.3530374632492</v>
      </c>
      <c r="AQ6" s="13">
        <f t="shared" si="4"/>
        <v>1541.4281404810754</v>
      </c>
      <c r="AR6" s="13">
        <f t="shared" si="4"/>
        <v>1481.0726604722129</v>
      </c>
      <c r="AS6" s="13">
        <f t="shared" si="4"/>
        <v>1423.0039878844136</v>
      </c>
      <c r="AT6" s="13">
        <f t="shared" si="4"/>
        <v>1367.2294962402063</v>
      </c>
      <c r="AU6" s="13">
        <f t="shared" si="4"/>
        <v>1313.6541350778041</v>
      </c>
      <c r="AV6" s="13">
        <f t="shared" si="4"/>
        <v>1262.1640215791022</v>
      </c>
      <c r="AW6" s="13">
        <f t="shared" si="4"/>
        <v>1212.6971653833632</v>
      </c>
      <c r="AX6" s="13">
        <f t="shared" si="4"/>
        <v>1165.17024304133</v>
      </c>
      <c r="AY6" s="13">
        <f t="shared" si="4"/>
        <v>1119.5035377846941</v>
      </c>
      <c r="AZ6" s="13">
        <f t="shared" si="4"/>
        <v>1075.6278407251914</v>
      </c>
      <c r="BA6" s="13">
        <f t="shared" si="4"/>
        <v>1033.4717228928728</v>
      </c>
      <c r="BB6" s="13">
        <f t="shared" si="4"/>
        <v>992.96741350369484</v>
      </c>
      <c r="BC6" s="13">
        <f t="shared" si="4"/>
        <v>954.05081580003286</v>
      </c>
      <c r="BD6" s="13">
        <f t="shared" si="4"/>
        <v>916.65940527671478</v>
      </c>
      <c r="BE6" s="13">
        <f t="shared" si="4"/>
        <v>880.73339602575027</v>
      </c>
      <c r="BF6" s="13">
        <f t="shared" si="4"/>
        <v>846.21545791382096</v>
      </c>
      <c r="BG6" s="13">
        <f t="shared" si="4"/>
        <v>813.05034190498282</v>
      </c>
      <c r="BH6" s="13">
        <f t="shared" si="4"/>
        <v>781.18503655758036</v>
      </c>
      <c r="BI6" s="13">
        <f t="shared" si="4"/>
        <v>750.56861393917393</v>
      </c>
      <c r="BJ6" s="13">
        <f t="shared" si="4"/>
        <v>721.15211513508348</v>
      </c>
      <c r="BK6" s="13">
        <f t="shared" si="4"/>
        <v>692.88851577793866</v>
      </c>
      <c r="BL6" s="13">
        <f t="shared" si="4"/>
        <v>665.73263284459097</v>
      </c>
      <c r="BM6" s="13">
        <f t="shared" si="4"/>
        <v>639.64105017748159</v>
      </c>
      <c r="BN6" s="13">
        <f t="shared" si="4"/>
        <v>614.57205631208035</v>
      </c>
      <c r="BO6" s="13">
        <f t="shared" si="4"/>
        <v>590.48557378445321</v>
      </c>
      <c r="BP6" s="13">
        <f t="shared" si="4"/>
        <v>567.34309536205399</v>
      </c>
      <c r="BQ6" s="13">
        <f t="shared" si="4"/>
        <v>545.10762356823341</v>
      </c>
      <c r="BR6" s="13">
        <f t="shared" si="4"/>
        <v>523.74361072868976</v>
      </c>
      <c r="BS6" s="13">
        <f t="shared" si="4"/>
        <v>503.2169023206954</v>
      </c>
      <c r="BT6" s="13">
        <f t="shared" si="4"/>
        <v>483.49468251162347</v>
      </c>
      <c r="BU6" s="13">
        <f t="shared" si="4"/>
        <v>464.54542154710407</v>
      </c>
      <c r="BV6" s="13">
        <f t="shared" si="4"/>
        <v>446.33882539714619</v>
      </c>
      <c r="BW6" s="13">
        <f t="shared" si="4"/>
        <v>428.84578733889049</v>
      </c>
    </row>
    <row r="7" spans="1:75" x14ac:dyDescent="0.25">
      <c r="A7" s="5" t="s">
        <v>6</v>
      </c>
      <c r="D7" s="8">
        <f t="shared" ref="D7:AE7" si="5">D6/D3</f>
        <v>0.13221814848762603</v>
      </c>
      <c r="E7" s="8">
        <f t="shared" si="5"/>
        <v>0.11982758620689656</v>
      </c>
      <c r="F7" s="8">
        <f t="shared" si="5"/>
        <v>0.17160177197481929</v>
      </c>
      <c r="G7" s="8">
        <f t="shared" si="5"/>
        <v>0.14824968367777308</v>
      </c>
      <c r="H7" s="8">
        <f t="shared" si="5"/>
        <v>0.12239583333333333</v>
      </c>
      <c r="I7" s="8">
        <f t="shared" si="5"/>
        <v>0.1127887469350884</v>
      </c>
      <c r="J7" s="8">
        <f t="shared" si="5"/>
        <v>0.11109762020398252</v>
      </c>
      <c r="K7" s="8">
        <f t="shared" si="5"/>
        <v>6.3943923896716978E-2</v>
      </c>
      <c r="L7" s="8">
        <f t="shared" si="5"/>
        <v>7.0122103164714678E-2</v>
      </c>
      <c r="M7" s="8">
        <f t="shared" si="5"/>
        <v>7.7100115074798622E-2</v>
      </c>
      <c r="N7" s="8">
        <f t="shared" si="5"/>
        <v>0.10839539607312119</v>
      </c>
      <c r="O7" s="8">
        <f t="shared" si="5"/>
        <v>8.4136985127084132E-2</v>
      </c>
      <c r="P7" s="8">
        <f t="shared" si="5"/>
        <v>0.11934517867837892</v>
      </c>
      <c r="Q7" s="8">
        <f t="shared" si="5"/>
        <v>8.5905112851220641E-2</v>
      </c>
      <c r="R7" s="8">
        <f t="shared" si="5"/>
        <v>9.1419019316493308E-2</v>
      </c>
      <c r="S7" s="8">
        <f t="shared" si="5"/>
        <v>8.3525364859900475E-2</v>
      </c>
      <c r="T7" s="8">
        <f t="shared" si="5"/>
        <v>8.6612616175598178E-2</v>
      </c>
      <c r="U7" s="8">
        <f t="shared" si="5"/>
        <v>8.2052255329917126E-2</v>
      </c>
      <c r="V7" s="8">
        <f t="shared" si="5"/>
        <v>8.6249827085350672E-2</v>
      </c>
      <c r="W7" s="8">
        <f t="shared" si="5"/>
        <v>6.9514237855946404E-2</v>
      </c>
      <c r="X7" s="8">
        <f t="shared" si="5"/>
        <v>8.9998330272165639E-2</v>
      </c>
      <c r="Y7" s="8">
        <f t="shared" si="5"/>
        <v>8.2226057945159456E-2</v>
      </c>
      <c r="Z7" s="8">
        <f t="shared" si="5"/>
        <v>8.0902202580636184E-2</v>
      </c>
      <c r="AA7" s="8">
        <f t="shared" si="5"/>
        <v>8.4321830789087088E-2</v>
      </c>
      <c r="AB7" s="8">
        <f t="shared" si="5"/>
        <v>8.2495845288551736E-2</v>
      </c>
      <c r="AC7" s="8">
        <f t="shared" si="5"/>
        <v>8.2582629014813114E-2</v>
      </c>
      <c r="AD7" s="8">
        <f t="shared" si="5"/>
        <v>8.5706912680236128E-2</v>
      </c>
      <c r="AE7" s="8">
        <f t="shared" si="5"/>
        <v>8.2555563016182096E-2</v>
      </c>
      <c r="AF7" s="14">
        <f t="shared" ref="AF7:BW7" si="6">SUM(AC6:AE6)/SUM(AC3:AE3)</f>
        <v>8.3609778854231612E-2</v>
      </c>
      <c r="AG7" s="14">
        <f t="shared" si="6"/>
        <v>8.3985732550483388E-2</v>
      </c>
      <c r="AH7" s="14">
        <f t="shared" si="6"/>
        <v>8.3364576482404112E-2</v>
      </c>
      <c r="AI7" s="14">
        <f t="shared" si="6"/>
        <v>8.3656541056602307E-2</v>
      </c>
      <c r="AJ7" s="14">
        <f t="shared" si="6"/>
        <v>8.3673417050728199E-2</v>
      </c>
      <c r="AK7" s="14">
        <f t="shared" si="6"/>
        <v>8.3560705624146706E-2</v>
      </c>
      <c r="AL7" s="14">
        <f t="shared" si="6"/>
        <v>8.3631486598441412E-2</v>
      </c>
      <c r="AM7" s="14">
        <f t="shared" si="6"/>
        <v>8.3622444704191015E-2</v>
      </c>
      <c r="AN7" s="14">
        <f t="shared" si="6"/>
        <v>8.3604049312675344E-2</v>
      </c>
      <c r="AO7" s="14">
        <f t="shared" si="6"/>
        <v>8.3619691600589949E-2</v>
      </c>
      <c r="AP7" s="14">
        <f t="shared" si="6"/>
        <v>8.3615434908125438E-2</v>
      </c>
      <c r="AQ7" s="14">
        <f t="shared" si="6"/>
        <v>8.3612905145384817E-2</v>
      </c>
      <c r="AR7" s="14">
        <f t="shared" si="6"/>
        <v>8.3616101123615269E-2</v>
      </c>
      <c r="AS7" s="14">
        <f t="shared" si="6"/>
        <v>8.361480535769189E-2</v>
      </c>
      <c r="AT7" s="14">
        <f t="shared" si="6"/>
        <v>8.3614578159465977E-2</v>
      </c>
      <c r="AU7" s="14">
        <f t="shared" si="6"/>
        <v>8.3615181932906402E-2</v>
      </c>
      <c r="AV7" s="14">
        <f t="shared" si="6"/>
        <v>8.3614850206507357E-2</v>
      </c>
      <c r="AW7" s="14">
        <f t="shared" si="6"/>
        <v>8.3614866391979972E-2</v>
      </c>
      <c r="AX7" s="14">
        <f t="shared" si="6"/>
        <v>8.3614970412106637E-2</v>
      </c>
      <c r="AY7" s="14">
        <f t="shared" si="6"/>
        <v>8.3614894076442486E-2</v>
      </c>
      <c r="AZ7" s="14">
        <f t="shared" si="6"/>
        <v>8.3614909908647353E-2</v>
      </c>
      <c r="BA7" s="14">
        <f t="shared" si="6"/>
        <v>8.3614925613361521E-2</v>
      </c>
      <c r="BB7" s="14">
        <f t="shared" si="6"/>
        <v>8.3614909445958785E-2</v>
      </c>
      <c r="BC7" s="14">
        <f t="shared" si="6"/>
        <v>8.3614914992657899E-2</v>
      </c>
      <c r="BD7" s="14">
        <f t="shared" si="6"/>
        <v>8.3614916827424612E-2</v>
      </c>
      <c r="BE7" s="14">
        <f t="shared" si="6"/>
        <v>8.3614913656671064E-2</v>
      </c>
      <c r="BF7" s="14">
        <f t="shared" si="6"/>
        <v>8.3614915176273466E-2</v>
      </c>
      <c r="BG7" s="14">
        <f t="shared" si="6"/>
        <v>8.3614915242538432E-2</v>
      </c>
      <c r="BH7" s="14">
        <f t="shared" si="6"/>
        <v>8.3614914670569432E-2</v>
      </c>
      <c r="BI7" s="14">
        <f t="shared" si="6"/>
        <v>8.3614915036474849E-2</v>
      </c>
      <c r="BJ7" s="14">
        <f t="shared" si="6"/>
        <v>8.3614914986022956E-2</v>
      </c>
      <c r="BK7" s="14">
        <f t="shared" si="6"/>
        <v>8.3614914893449188E-2</v>
      </c>
      <c r="BL7" s="14">
        <f t="shared" si="6"/>
        <v>8.3614914973884166E-2</v>
      </c>
      <c r="BM7" s="14">
        <f t="shared" si="6"/>
        <v>8.361491495129586E-2</v>
      </c>
      <c r="BN7" s="14">
        <f t="shared" si="6"/>
        <v>8.3614914938763218E-2</v>
      </c>
      <c r="BO7" s="14">
        <f t="shared" si="6"/>
        <v>8.3614914955116582E-2</v>
      </c>
      <c r="BP7" s="14">
        <f t="shared" si="6"/>
        <v>8.3614914948343569E-2</v>
      </c>
      <c r="BQ7" s="14">
        <f t="shared" si="6"/>
        <v>8.3614914947278102E-2</v>
      </c>
      <c r="BR7" s="14">
        <f t="shared" si="6"/>
        <v>8.3614914950351032E-2</v>
      </c>
      <c r="BS7" s="14">
        <f t="shared" si="6"/>
        <v>8.3614914948631186E-2</v>
      </c>
      <c r="BT7" s="14">
        <f t="shared" si="6"/>
        <v>8.3614914948734978E-2</v>
      </c>
      <c r="BU7" s="14">
        <f t="shared" si="6"/>
        <v>8.3614914949260752E-2</v>
      </c>
      <c r="BV7" s="14">
        <f t="shared" si="6"/>
        <v>8.3614914948867289E-2</v>
      </c>
      <c r="BW7" s="14">
        <f t="shared" si="6"/>
        <v>8.3614914948952498E-2</v>
      </c>
    </row>
    <row r="8" spans="1:75" x14ac:dyDescent="0.25">
      <c r="A8" s="3" t="s">
        <v>7</v>
      </c>
      <c r="D8" s="12">
        <v>141</v>
      </c>
      <c r="E8" s="12">
        <v>158</v>
      </c>
      <c r="F8" s="12">
        <v>175</v>
      </c>
      <c r="G8" s="12">
        <v>192</v>
      </c>
      <c r="H8" s="12">
        <v>177</v>
      </c>
      <c r="I8" s="12">
        <v>206</v>
      </c>
      <c r="J8" s="12">
        <v>295</v>
      </c>
      <c r="K8" s="12">
        <v>231</v>
      </c>
      <c r="L8" s="12">
        <v>354</v>
      </c>
      <c r="M8" s="12">
        <v>349</v>
      </c>
      <c r="N8" s="12">
        <v>482</v>
      </c>
      <c r="O8" s="12">
        <v>428</v>
      </c>
      <c r="P8" s="12">
        <v>580</v>
      </c>
      <c r="Q8" s="12">
        <v>824</v>
      </c>
      <c r="R8" s="12">
        <v>570</v>
      </c>
      <c r="S8" s="12">
        <v>778</v>
      </c>
      <c r="T8" s="12">
        <v>580</v>
      </c>
      <c r="U8" s="12">
        <v>823</v>
      </c>
      <c r="V8" s="12">
        <v>956</v>
      </c>
      <c r="W8" s="12">
        <v>494</v>
      </c>
      <c r="X8" s="12">
        <v>743</v>
      </c>
      <c r="Y8" s="12">
        <v>774.36307251714857</v>
      </c>
      <c r="Z8" s="12">
        <v>710.0688786165789</v>
      </c>
      <c r="AA8" s="12">
        <v>769.22609430377247</v>
      </c>
      <c r="AB8" s="12">
        <v>778.28306957067798</v>
      </c>
      <c r="AC8" s="12">
        <v>779.63680970250743</v>
      </c>
      <c r="AD8" s="12">
        <v>803.66154719932979</v>
      </c>
      <c r="AE8" s="12">
        <v>815.55355984777395</v>
      </c>
      <c r="AF8" s="13">
        <f t="shared" ref="AF8:BW8" si="7">AF9*AF6</f>
        <v>734.15838022124581</v>
      </c>
      <c r="AG8" s="13">
        <f t="shared" si="7"/>
        <v>723.78769122959841</v>
      </c>
      <c r="AH8" s="13">
        <f t="shared" si="7"/>
        <v>699.22222632796013</v>
      </c>
      <c r="AI8" s="13">
        <f t="shared" si="7"/>
        <v>663.44414530449274</v>
      </c>
      <c r="AJ8" s="13">
        <f t="shared" si="7"/>
        <v>641.69575173060502</v>
      </c>
      <c r="AK8" s="13">
        <f t="shared" si="7"/>
        <v>616.4481080055524</v>
      </c>
      <c r="AL8" s="13">
        <f t="shared" si="7"/>
        <v>590.99065795852164</v>
      </c>
      <c r="AM8" s="13">
        <f t="shared" si="7"/>
        <v>568.70735162768335</v>
      </c>
      <c r="AN8" s="13">
        <f t="shared" si="7"/>
        <v>546.25953113389699</v>
      </c>
      <c r="AO8" s="13">
        <f t="shared" si="7"/>
        <v>524.67280540614433</v>
      </c>
      <c r="AP8" s="13">
        <f t="shared" si="7"/>
        <v>504.2765335666474</v>
      </c>
      <c r="AQ8" s="13">
        <f t="shared" si="7"/>
        <v>484.46062533927915</v>
      </c>
      <c r="AR8" s="13">
        <f t="shared" si="7"/>
        <v>465.45417031308568</v>
      </c>
      <c r="AS8" s="13">
        <f t="shared" si="7"/>
        <v>447.24128595637251</v>
      </c>
      <c r="AT8" s="13">
        <f t="shared" si="7"/>
        <v>429.6999095408226</v>
      </c>
      <c r="AU8" s="13">
        <f t="shared" si="7"/>
        <v>412.85807280208599</v>
      </c>
      <c r="AV8" s="13">
        <f t="shared" si="7"/>
        <v>396.68197147727648</v>
      </c>
      <c r="AW8" s="13">
        <f t="shared" si="7"/>
        <v>381.13228941663061</v>
      </c>
      <c r="AX8" s="13">
        <f t="shared" si="7"/>
        <v>366.19515945048647</v>
      </c>
      <c r="AY8" s="13">
        <f t="shared" si="7"/>
        <v>351.84382826420557</v>
      </c>
      <c r="AZ8" s="13">
        <f t="shared" si="7"/>
        <v>338.05371108527856</v>
      </c>
      <c r="BA8" s="13">
        <f t="shared" si="7"/>
        <v>324.80475382431513</v>
      </c>
      <c r="BB8" s="13">
        <f t="shared" si="7"/>
        <v>312.07499958458487</v>
      </c>
      <c r="BC8" s="13">
        <f t="shared" si="7"/>
        <v>299.84396662332762</v>
      </c>
      <c r="BD8" s="13">
        <f t="shared" si="7"/>
        <v>288.09243509796426</v>
      </c>
      <c r="BE8" s="13">
        <f t="shared" si="7"/>
        <v>276.80144174124302</v>
      </c>
      <c r="BF8" s="13">
        <f t="shared" si="7"/>
        <v>265.95294398642204</v>
      </c>
      <c r="BG8" s="13">
        <f t="shared" si="7"/>
        <v>255.52964944329838</v>
      </c>
      <c r="BH8" s="13">
        <f t="shared" si="7"/>
        <v>245.51485851593404</v>
      </c>
      <c r="BI8" s="13">
        <f t="shared" si="7"/>
        <v>235.89256780788588</v>
      </c>
      <c r="BJ8" s="13">
        <f t="shared" si="7"/>
        <v>226.64740107618684</v>
      </c>
      <c r="BK8" s="13">
        <f t="shared" si="7"/>
        <v>217.76457139520139</v>
      </c>
      <c r="BL8" s="13">
        <f t="shared" si="7"/>
        <v>209.2298800872835</v>
      </c>
      <c r="BM8" s="13">
        <f t="shared" si="7"/>
        <v>201.02968352193912</v>
      </c>
      <c r="BN8" s="13">
        <f t="shared" si="7"/>
        <v>193.15087093929077</v>
      </c>
      <c r="BO8" s="13">
        <f t="shared" si="7"/>
        <v>185.58084708970665</v>
      </c>
      <c r="BP8" s="13">
        <f t="shared" si="7"/>
        <v>178.30750986306995</v>
      </c>
      <c r="BQ8" s="13">
        <f t="shared" si="7"/>
        <v>171.31923124888337</v>
      </c>
      <c r="BR8" s="13">
        <f t="shared" si="7"/>
        <v>164.60483926105752</v>
      </c>
      <c r="BS8" s="13">
        <f t="shared" si="7"/>
        <v>158.15359964284698</v>
      </c>
      <c r="BT8" s="13">
        <f t="shared" si="7"/>
        <v>151.95519882527179</v>
      </c>
      <c r="BU8" s="13">
        <f t="shared" si="7"/>
        <v>145.99972750012776</v>
      </c>
      <c r="BV8" s="13">
        <f t="shared" si="7"/>
        <v>140.27766469991212</v>
      </c>
      <c r="BW8" s="13">
        <f t="shared" si="7"/>
        <v>134.77986260818574</v>
      </c>
    </row>
    <row r="9" spans="1:75" x14ac:dyDescent="0.25">
      <c r="A9" s="5" t="s">
        <v>8</v>
      </c>
      <c r="D9" s="8">
        <f t="shared" ref="D9:AE9" si="8">D8/D6</f>
        <v>0.24436741767764297</v>
      </c>
      <c r="E9" s="8">
        <f t="shared" si="8"/>
        <v>0.28417266187050361</v>
      </c>
      <c r="F9" s="8">
        <f t="shared" si="8"/>
        <v>0.23777173913043478</v>
      </c>
      <c r="G9" s="8">
        <f t="shared" si="8"/>
        <v>0.27311522048364156</v>
      </c>
      <c r="H9" s="8">
        <f t="shared" si="8"/>
        <v>0.23537234042553193</v>
      </c>
      <c r="I9" s="8">
        <f t="shared" si="8"/>
        <v>0.23569794050343248</v>
      </c>
      <c r="J9" s="8">
        <f t="shared" si="8"/>
        <v>0.32240437158469948</v>
      </c>
      <c r="K9" s="8">
        <f t="shared" si="8"/>
        <v>0.25838926174496646</v>
      </c>
      <c r="L9" s="8">
        <f t="shared" si="8"/>
        <v>0.25159914712153519</v>
      </c>
      <c r="M9" s="8">
        <f t="shared" si="8"/>
        <v>0.30640913081650573</v>
      </c>
      <c r="N9" s="8">
        <f t="shared" si="8"/>
        <v>0.30106183635227984</v>
      </c>
      <c r="O9" s="8">
        <f t="shared" si="8"/>
        <v>0.21803362200713194</v>
      </c>
      <c r="P9" s="8">
        <f t="shared" si="8"/>
        <v>0.19404483104717296</v>
      </c>
      <c r="Q9" s="8">
        <f t="shared" si="8"/>
        <v>0.27613941018766758</v>
      </c>
      <c r="R9" s="8">
        <f t="shared" si="8"/>
        <v>0.23161316537992685</v>
      </c>
      <c r="S9" s="8">
        <f t="shared" si="8"/>
        <v>0.31107556977209116</v>
      </c>
      <c r="T9" s="8">
        <f t="shared" si="8"/>
        <v>0.22070015220700151</v>
      </c>
      <c r="U9" s="8">
        <f t="shared" si="8"/>
        <v>0.31727062451811872</v>
      </c>
      <c r="V9" s="8">
        <f t="shared" si="8"/>
        <v>0.38331996792301526</v>
      </c>
      <c r="W9" s="8">
        <f t="shared" si="8"/>
        <v>0.25877422734415922</v>
      </c>
      <c r="X9" s="8">
        <f t="shared" si="8"/>
        <v>0.27569573283859</v>
      </c>
      <c r="Y9" s="8">
        <f t="shared" si="8"/>
        <v>0.30896027049873204</v>
      </c>
      <c r="Z9" s="8">
        <f t="shared" si="8"/>
        <v>0.28287814468371142</v>
      </c>
      <c r="AA9" s="8">
        <f t="shared" si="8"/>
        <v>0.28884511868073176</v>
      </c>
      <c r="AB9" s="8">
        <f t="shared" si="8"/>
        <v>0.29345961778784435</v>
      </c>
      <c r="AC9" s="8">
        <f t="shared" si="8"/>
        <v>0.28849498108607136</v>
      </c>
      <c r="AD9" s="8">
        <f t="shared" si="8"/>
        <v>0.30246953225417006</v>
      </c>
      <c r="AE9" s="8">
        <f t="shared" si="8"/>
        <v>0.33166065874248635</v>
      </c>
      <c r="AF9" s="14">
        <f t="shared" ref="AF9:BW9" si="9">SUM(AC8:AE8)/SUM(AC6:AE6)</f>
        <v>0.3068202493475658</v>
      </c>
      <c r="AG9" s="14">
        <f t="shared" si="9"/>
        <v>0.31341554224351037</v>
      </c>
      <c r="AH9" s="14">
        <f t="shared" si="9"/>
        <v>0.31747683738685939</v>
      </c>
      <c r="AI9" s="14">
        <f t="shared" si="9"/>
        <v>0.31242541015773695</v>
      </c>
      <c r="AJ9" s="14">
        <f t="shared" si="9"/>
        <v>0.31444671611080027</v>
      </c>
      <c r="AK9" s="14">
        <f t="shared" si="9"/>
        <v>0.31482074894036743</v>
      </c>
      <c r="AL9" s="14">
        <f t="shared" si="9"/>
        <v>0.3138652533816963</v>
      </c>
      <c r="AM9" s="14">
        <f t="shared" si="9"/>
        <v>0.31438508974919055</v>
      </c>
      <c r="AN9" s="14">
        <f t="shared" si="9"/>
        <v>0.31436283098089107</v>
      </c>
      <c r="AO9" s="14">
        <f t="shared" si="9"/>
        <v>0.31419768970998685</v>
      </c>
      <c r="AP9" s="14">
        <f t="shared" si="9"/>
        <v>0.31431768556625983</v>
      </c>
      <c r="AQ9" s="14">
        <f t="shared" si="9"/>
        <v>0.31429335731997232</v>
      </c>
      <c r="AR9" s="14">
        <f t="shared" si="9"/>
        <v>0.31426828860961092</v>
      </c>
      <c r="AS9" s="14">
        <f t="shared" si="9"/>
        <v>0.31429376850959367</v>
      </c>
      <c r="AT9" s="14">
        <f t="shared" si="9"/>
        <v>0.31428513700331207</v>
      </c>
      <c r="AU9" s="14">
        <f t="shared" si="9"/>
        <v>0.31428217045701573</v>
      </c>
      <c r="AV9" s="14">
        <f t="shared" si="9"/>
        <v>0.31428718034680225</v>
      </c>
      <c r="AW9" s="14">
        <f t="shared" si="9"/>
        <v>0.31428480274887538</v>
      </c>
      <c r="AX9" s="14">
        <f t="shared" si="9"/>
        <v>0.31428468212047972</v>
      </c>
      <c r="AY9" s="14">
        <f t="shared" si="9"/>
        <v>0.31428558855691002</v>
      </c>
      <c r="AZ9" s="14">
        <f t="shared" si="9"/>
        <v>0.31428501409684761</v>
      </c>
      <c r="BA9" s="14">
        <f t="shared" si="9"/>
        <v>0.31428509037008612</v>
      </c>
      <c r="BB9" s="14">
        <f t="shared" si="9"/>
        <v>0.31428523770324479</v>
      </c>
      <c r="BC9" s="14">
        <f t="shared" si="9"/>
        <v>0.31428511108382545</v>
      </c>
      <c r="BD9" s="14">
        <f t="shared" si="9"/>
        <v>0.31428514608541752</v>
      </c>
      <c r="BE9" s="14">
        <f t="shared" si="9"/>
        <v>0.3142851661925059</v>
      </c>
      <c r="BF9" s="14">
        <f t="shared" si="9"/>
        <v>0.31428514038502336</v>
      </c>
      <c r="BG9" s="14">
        <f t="shared" si="9"/>
        <v>0.31428515095952186</v>
      </c>
      <c r="BH9" s="14">
        <f t="shared" si="9"/>
        <v>0.31428515271853569</v>
      </c>
      <c r="BI9" s="14">
        <f t="shared" si="9"/>
        <v>0.31428514785591954</v>
      </c>
      <c r="BJ9" s="14">
        <f t="shared" si="9"/>
        <v>0.31428515055208861</v>
      </c>
      <c r="BK9" s="14">
        <f t="shared" si="9"/>
        <v>0.31428515040505012</v>
      </c>
      <c r="BL9" s="14">
        <f t="shared" si="9"/>
        <v>0.3142851495701372</v>
      </c>
      <c r="BM9" s="14">
        <f t="shared" si="9"/>
        <v>0.31428515018878056</v>
      </c>
      <c r="BN9" s="14">
        <f t="shared" si="9"/>
        <v>0.31428515005766638</v>
      </c>
      <c r="BO9" s="14">
        <f t="shared" si="9"/>
        <v>0.31428514993229928</v>
      </c>
      <c r="BP9" s="14">
        <f t="shared" si="9"/>
        <v>0.31428515006299984</v>
      </c>
      <c r="BQ9" s="14">
        <f t="shared" si="9"/>
        <v>0.31428515001760682</v>
      </c>
      <c r="BR9" s="14">
        <f t="shared" si="9"/>
        <v>0.31428515000314972</v>
      </c>
      <c r="BS9" s="14">
        <f t="shared" si="9"/>
        <v>0.31428515002871898</v>
      </c>
      <c r="BT9" s="14">
        <f t="shared" si="9"/>
        <v>0.31428515001634733</v>
      </c>
      <c r="BU9" s="14">
        <f t="shared" si="9"/>
        <v>0.3142851500158928</v>
      </c>
      <c r="BV9" s="14">
        <f t="shared" si="9"/>
        <v>0.31428515002049168</v>
      </c>
      <c r="BW9" s="14">
        <f t="shared" si="9"/>
        <v>0.3142851500175225</v>
      </c>
    </row>
    <row r="10" spans="1:75" x14ac:dyDescent="0.25">
      <c r="A10" s="3" t="s">
        <v>9</v>
      </c>
      <c r="D10" s="12">
        <v>37</v>
      </c>
      <c r="E10" s="12">
        <v>34</v>
      </c>
      <c r="F10" s="12">
        <v>40</v>
      </c>
      <c r="G10" s="12">
        <v>43</v>
      </c>
      <c r="H10" s="12">
        <v>61</v>
      </c>
      <c r="I10" s="12">
        <v>46</v>
      </c>
      <c r="J10" s="12">
        <v>62</v>
      </c>
      <c r="K10" s="12">
        <v>57</v>
      </c>
      <c r="L10" s="12">
        <v>86</v>
      </c>
      <c r="M10" s="12">
        <v>63</v>
      </c>
      <c r="N10" s="12">
        <v>79</v>
      </c>
      <c r="O10" s="12">
        <v>122</v>
      </c>
      <c r="P10" s="12">
        <v>147</v>
      </c>
      <c r="Q10" s="12">
        <v>203</v>
      </c>
      <c r="R10" s="12">
        <v>145</v>
      </c>
      <c r="S10" s="12">
        <v>143</v>
      </c>
      <c r="T10" s="12">
        <v>170</v>
      </c>
      <c r="U10" s="12">
        <v>149</v>
      </c>
      <c r="V10" s="12">
        <v>159</v>
      </c>
      <c r="W10" s="12">
        <v>90</v>
      </c>
      <c r="X10" s="12">
        <v>120</v>
      </c>
      <c r="Y10" s="12">
        <v>130.2963856629402</v>
      </c>
      <c r="Z10" s="12">
        <v>120.13438859775958</v>
      </c>
      <c r="AA10" s="12">
        <v>127.92535257898585</v>
      </c>
      <c r="AB10" s="12">
        <v>130.66231071914842</v>
      </c>
      <c r="AC10" s="12">
        <v>130.78868005745827</v>
      </c>
      <c r="AD10" s="12">
        <v>134.46805576316575</v>
      </c>
      <c r="AE10" s="12">
        <v>136.72752681636396</v>
      </c>
      <c r="AF10" s="13">
        <f t="shared" ref="AF10:BW10" si="10">AF11*AF8</f>
        <v>123.02556613493837</v>
      </c>
      <c r="AG10" s="13">
        <f t="shared" si="10"/>
        <v>121.24399998791576</v>
      </c>
      <c r="AH10" s="13">
        <f t="shared" si="10"/>
        <v>117.17689850570716</v>
      </c>
      <c r="AI10" s="13">
        <f t="shared" si="10"/>
        <v>111.16403900694421</v>
      </c>
      <c r="AJ10" s="13">
        <f t="shared" si="10"/>
        <v>107.51598765390827</v>
      </c>
      <c r="AK10" s="13">
        <f t="shared" si="10"/>
        <v>103.29389268846526</v>
      </c>
      <c r="AL10" s="13">
        <f t="shared" si="10"/>
        <v>99.024128971762536</v>
      </c>
      <c r="AM10" s="13">
        <f t="shared" si="10"/>
        <v>95.290460047711605</v>
      </c>
      <c r="AN10" s="13">
        <f t="shared" si="10"/>
        <v>91.530459160464503</v>
      </c>
      <c r="AO10" s="13">
        <f t="shared" si="10"/>
        <v>87.912576814026039</v>
      </c>
      <c r="AP10" s="13">
        <f t="shared" si="10"/>
        <v>84.495182709038275</v>
      </c>
      <c r="AQ10" s="13">
        <f t="shared" si="10"/>
        <v>81.175059956142391</v>
      </c>
      <c r="AR10" s="13">
        <f t="shared" si="10"/>
        <v>77.990223158071302</v>
      </c>
      <c r="AS10" s="13">
        <f t="shared" si="10"/>
        <v>74.938570930722065</v>
      </c>
      <c r="AT10" s="13">
        <f t="shared" si="10"/>
        <v>71.999403810659956</v>
      </c>
      <c r="AU10" s="13">
        <f t="shared" si="10"/>
        <v>69.177400837912899</v>
      </c>
      <c r="AV10" s="13">
        <f t="shared" si="10"/>
        <v>66.466988591479364</v>
      </c>
      <c r="AW10" s="13">
        <f t="shared" si="10"/>
        <v>63.861525814086086</v>
      </c>
      <c r="AX10" s="13">
        <f t="shared" si="10"/>
        <v>61.358694895613709</v>
      </c>
      <c r="AY10" s="13">
        <f t="shared" si="10"/>
        <v>58.954026383371492</v>
      </c>
      <c r="AZ10" s="13">
        <f t="shared" si="10"/>
        <v>56.643390353723071</v>
      </c>
      <c r="BA10" s="13">
        <f t="shared" si="10"/>
        <v>54.423429251882489</v>
      </c>
      <c r="BB10" s="13">
        <f t="shared" si="10"/>
        <v>52.290465684689977</v>
      </c>
      <c r="BC10" s="13">
        <f t="shared" si="10"/>
        <v>50.241065859477686</v>
      </c>
      <c r="BD10" s="13">
        <f t="shared" si="10"/>
        <v>48.272010080927501</v>
      </c>
      <c r="BE10" s="13">
        <f t="shared" si="10"/>
        <v>46.380121052850193</v>
      </c>
      <c r="BF10" s="13">
        <f t="shared" si="10"/>
        <v>44.562375285510903</v>
      </c>
      <c r="BG10" s="13">
        <f t="shared" si="10"/>
        <v>42.815875479179887</v>
      </c>
      <c r="BH10" s="13">
        <f t="shared" si="10"/>
        <v>41.137823487942121</v>
      </c>
      <c r="BI10" s="13">
        <f t="shared" si="10"/>
        <v>39.52553777478591</v>
      </c>
      <c r="BJ10" s="13">
        <f t="shared" si="10"/>
        <v>37.97644197137484</v>
      </c>
      <c r="BK10" s="13">
        <f t="shared" si="10"/>
        <v>36.488058412869165</v>
      </c>
      <c r="BL10" s="13">
        <f t="shared" si="10"/>
        <v>35.058007999429059</v>
      </c>
      <c r="BM10" s="13">
        <f t="shared" si="10"/>
        <v>33.68400464675328</v>
      </c>
      <c r="BN10" s="13">
        <f t="shared" si="10"/>
        <v>32.363851548342282</v>
      </c>
      <c r="BO10" s="13">
        <f t="shared" si="10"/>
        <v>31.095438276595086</v>
      </c>
      <c r="BP10" s="13">
        <f t="shared" si="10"/>
        <v>29.876737034933964</v>
      </c>
      <c r="BQ10" s="13">
        <f t="shared" si="10"/>
        <v>28.705799464012934</v>
      </c>
      <c r="BR10" s="13">
        <f t="shared" si="10"/>
        <v>27.580753615218409</v>
      </c>
      <c r="BS10" s="13">
        <f t="shared" si="10"/>
        <v>26.499800884927101</v>
      </c>
      <c r="BT10" s="13">
        <f t="shared" si="10"/>
        <v>25.461213158556344</v>
      </c>
      <c r="BU10" s="13">
        <f t="shared" si="10"/>
        <v>24.463330058518768</v>
      </c>
      <c r="BV10" s="13">
        <f t="shared" si="10"/>
        <v>23.504556276586076</v>
      </c>
      <c r="BW10" s="13">
        <f t="shared" si="10"/>
        <v>22.583359028691756</v>
      </c>
    </row>
    <row r="11" spans="1:75" x14ac:dyDescent="0.25">
      <c r="A11" s="5" t="s">
        <v>10</v>
      </c>
      <c r="D11" s="8">
        <f t="shared" ref="D11:AE11" si="11">D10/D8</f>
        <v>0.26241134751773049</v>
      </c>
      <c r="E11" s="8">
        <f t="shared" si="11"/>
        <v>0.21518987341772153</v>
      </c>
      <c r="F11" s="8">
        <f t="shared" si="11"/>
        <v>0.22857142857142856</v>
      </c>
      <c r="G11" s="8">
        <f t="shared" si="11"/>
        <v>0.22395833333333334</v>
      </c>
      <c r="H11" s="8">
        <f t="shared" si="11"/>
        <v>0.34463276836158191</v>
      </c>
      <c r="I11" s="8">
        <f t="shared" si="11"/>
        <v>0.22330097087378642</v>
      </c>
      <c r="J11" s="8">
        <f t="shared" si="11"/>
        <v>0.21016949152542372</v>
      </c>
      <c r="K11" s="8">
        <f t="shared" si="11"/>
        <v>0.24675324675324675</v>
      </c>
      <c r="L11" s="8">
        <f t="shared" si="11"/>
        <v>0.24293785310734464</v>
      </c>
      <c r="M11" s="8">
        <f t="shared" si="11"/>
        <v>0.18051575931232092</v>
      </c>
      <c r="N11" s="8">
        <f t="shared" si="11"/>
        <v>0.16390041493775934</v>
      </c>
      <c r="O11" s="8">
        <f t="shared" si="11"/>
        <v>0.28504672897196259</v>
      </c>
      <c r="P11" s="8">
        <f t="shared" si="11"/>
        <v>0.25344827586206897</v>
      </c>
      <c r="Q11" s="8">
        <f t="shared" si="11"/>
        <v>0.24635922330097088</v>
      </c>
      <c r="R11" s="8">
        <f t="shared" si="11"/>
        <v>0.25438596491228072</v>
      </c>
      <c r="S11" s="8">
        <f t="shared" si="11"/>
        <v>0.18380462724935734</v>
      </c>
      <c r="T11" s="8">
        <f t="shared" si="11"/>
        <v>0.29310344827586204</v>
      </c>
      <c r="U11" s="8">
        <f t="shared" si="11"/>
        <v>0.181044957472661</v>
      </c>
      <c r="V11" s="8">
        <f t="shared" si="11"/>
        <v>0.16631799163179917</v>
      </c>
      <c r="W11" s="8">
        <f t="shared" si="11"/>
        <v>0.18218623481781376</v>
      </c>
      <c r="X11" s="8">
        <f t="shared" si="11"/>
        <v>0.16150740242261102</v>
      </c>
      <c r="Y11" s="8">
        <f t="shared" si="11"/>
        <v>0.16826265389876882</v>
      </c>
      <c r="Z11" s="8">
        <f t="shared" si="11"/>
        <v>0.16918695103468889</v>
      </c>
      <c r="AA11" s="8">
        <f t="shared" si="11"/>
        <v>0.16630396904927056</v>
      </c>
      <c r="AB11" s="8">
        <f t="shared" si="11"/>
        <v>0.16788533096476749</v>
      </c>
      <c r="AC11" s="8">
        <f t="shared" si="11"/>
        <v>0.16775590689126699</v>
      </c>
      <c r="AD11" s="8">
        <f t="shared" si="11"/>
        <v>0.16731926049189713</v>
      </c>
      <c r="AE11" s="8">
        <f t="shared" si="11"/>
        <v>0.16764996629023929</v>
      </c>
      <c r="AF11" s="14">
        <f t="shared" ref="AF11:BW11" si="12">SUM(AC10:AE10)/SUM(AC8:AE8)</f>
        <v>0.16757360461902432</v>
      </c>
      <c r="AG11" s="14">
        <f t="shared" si="12"/>
        <v>0.1675132106515127</v>
      </c>
      <c r="AH11" s="14">
        <f t="shared" si="12"/>
        <v>0.16758177027791879</v>
      </c>
      <c r="AI11" s="14">
        <f t="shared" si="12"/>
        <v>0.16755598763468571</v>
      </c>
      <c r="AJ11" s="14">
        <f t="shared" si="12"/>
        <v>0.16754978876507404</v>
      </c>
      <c r="AK11" s="14">
        <f t="shared" si="12"/>
        <v>0.16756299735051647</v>
      </c>
      <c r="AL11" s="14">
        <f t="shared" si="12"/>
        <v>0.16755616630866016</v>
      </c>
      <c r="AM11" s="14">
        <f t="shared" si="12"/>
        <v>0.16755623041443568</v>
      </c>
      <c r="AN11" s="14">
        <f t="shared" si="12"/>
        <v>0.16755855768863265</v>
      </c>
      <c r="AO11" s="14">
        <f t="shared" si="12"/>
        <v>0.16755695341589838</v>
      </c>
      <c r="AP11" s="14">
        <f t="shared" si="12"/>
        <v>0.16755723712031709</v>
      </c>
      <c r="AQ11" s="14">
        <f t="shared" si="12"/>
        <v>0.1675576005775363</v>
      </c>
      <c r="AR11" s="14">
        <f t="shared" si="12"/>
        <v>0.16755725511195124</v>
      </c>
      <c r="AS11" s="14">
        <f t="shared" si="12"/>
        <v>0.16755736396400617</v>
      </c>
      <c r="AT11" s="14">
        <f t="shared" si="12"/>
        <v>0.1675574097457887</v>
      </c>
      <c r="AU11" s="14">
        <f t="shared" si="12"/>
        <v>0.16755734087601296</v>
      </c>
      <c r="AV11" s="14">
        <f t="shared" si="12"/>
        <v>0.16755737182597635</v>
      </c>
      <c r="AW11" s="14">
        <f t="shared" si="12"/>
        <v>0.16755737466335882</v>
      </c>
      <c r="AX11" s="14">
        <f t="shared" si="12"/>
        <v>0.16755736200251459</v>
      </c>
      <c r="AY11" s="14">
        <f t="shared" si="12"/>
        <v>0.16755736962679335</v>
      </c>
      <c r="AZ11" s="14">
        <f t="shared" si="12"/>
        <v>0.16755736883312611</v>
      </c>
      <c r="BA11" s="14">
        <f t="shared" si="12"/>
        <v>0.16755736672905897</v>
      </c>
      <c r="BB11" s="14">
        <f t="shared" si="12"/>
        <v>0.16755736843481805</v>
      </c>
      <c r="BC11" s="14">
        <f t="shared" si="12"/>
        <v>0.16755736800464596</v>
      </c>
      <c r="BD11" s="14">
        <f t="shared" si="12"/>
        <v>0.16755736770565624</v>
      </c>
      <c r="BE11" s="14">
        <f t="shared" si="12"/>
        <v>0.16755736805810004</v>
      </c>
      <c r="BF11" s="14">
        <f t="shared" si="12"/>
        <v>0.16755736792214637</v>
      </c>
      <c r="BG11" s="14">
        <f t="shared" si="12"/>
        <v>0.16755736789237313</v>
      </c>
      <c r="BH11" s="14">
        <f t="shared" si="12"/>
        <v>0.16755736795975734</v>
      </c>
      <c r="BI11" s="14">
        <f t="shared" si="12"/>
        <v>0.16755736792426645</v>
      </c>
      <c r="BJ11" s="14">
        <f t="shared" si="12"/>
        <v>0.16755736792503159</v>
      </c>
      <c r="BK11" s="14">
        <f t="shared" si="12"/>
        <v>0.16755736793681769</v>
      </c>
      <c r="BL11" s="14">
        <f t="shared" si="12"/>
        <v>0.16755736792853901</v>
      </c>
      <c r="BM11" s="14">
        <f t="shared" si="12"/>
        <v>0.16755736793008091</v>
      </c>
      <c r="BN11" s="14">
        <f t="shared" si="12"/>
        <v>0.16755736793190315</v>
      </c>
      <c r="BO11" s="14">
        <f t="shared" si="12"/>
        <v>0.16755736793012954</v>
      </c>
      <c r="BP11" s="14">
        <f t="shared" si="12"/>
        <v>0.16755736793070355</v>
      </c>
      <c r="BQ11" s="14">
        <f t="shared" si="12"/>
        <v>0.16755736793092826</v>
      </c>
      <c r="BR11" s="14">
        <f t="shared" si="12"/>
        <v>0.16755736793057643</v>
      </c>
      <c r="BS11" s="14">
        <f t="shared" si="12"/>
        <v>0.16755736793073772</v>
      </c>
      <c r="BT11" s="14">
        <f t="shared" si="12"/>
        <v>0.16755736793075005</v>
      </c>
      <c r="BU11" s="14">
        <f t="shared" si="12"/>
        <v>0.16755736793068576</v>
      </c>
      <c r="BV11" s="14">
        <f t="shared" si="12"/>
        <v>0.16755736793072518</v>
      </c>
      <c r="BW11" s="14">
        <f t="shared" si="12"/>
        <v>0.16755736793072065</v>
      </c>
    </row>
    <row r="12" spans="1:75" x14ac:dyDescent="0.25">
      <c r="A12" s="3" t="s">
        <v>11</v>
      </c>
      <c r="D12" s="12">
        <v>15</v>
      </c>
      <c r="E12" s="12">
        <v>30</v>
      </c>
      <c r="F12" s="12">
        <v>33</v>
      </c>
      <c r="G12" s="12">
        <v>38</v>
      </c>
      <c r="H12" s="12">
        <v>30</v>
      </c>
      <c r="I12" s="12">
        <v>31</v>
      </c>
      <c r="J12" s="12">
        <v>47</v>
      </c>
      <c r="K12" s="12">
        <v>38</v>
      </c>
      <c r="L12" s="12">
        <v>46</v>
      </c>
      <c r="M12" s="12">
        <v>58</v>
      </c>
      <c r="N12" s="12">
        <v>73</v>
      </c>
      <c r="O12" s="12">
        <v>109</v>
      </c>
      <c r="P12" s="12">
        <v>150</v>
      </c>
      <c r="Q12" s="12">
        <v>153</v>
      </c>
      <c r="R12" s="12">
        <v>108</v>
      </c>
      <c r="S12" s="12">
        <v>127</v>
      </c>
      <c r="T12" s="12">
        <v>96</v>
      </c>
      <c r="U12" s="12">
        <v>114</v>
      </c>
      <c r="V12" s="12">
        <v>124</v>
      </c>
      <c r="W12" s="12">
        <v>80</v>
      </c>
      <c r="X12" s="12">
        <v>103</v>
      </c>
      <c r="Y12" s="12">
        <v>108.40376801767653</v>
      </c>
      <c r="Z12" s="12">
        <v>102.87389164503671</v>
      </c>
      <c r="AA12" s="12">
        <v>108.53331638088065</v>
      </c>
      <c r="AB12" s="12">
        <v>110.44420364549295</v>
      </c>
      <c r="AC12" s="12">
        <v>111.14885203121113</v>
      </c>
      <c r="AD12" s="12">
        <v>114.00654447615229</v>
      </c>
      <c r="AE12" s="12">
        <v>115.89668072422779</v>
      </c>
      <c r="AF12" s="13">
        <f t="shared" ref="AF12:BW12" si="13">AF13*AF10</f>
        <v>104.37753111942975</v>
      </c>
      <c r="AG12" s="13">
        <f t="shared" si="13"/>
        <v>102.80913681917856</v>
      </c>
      <c r="AH12" s="13">
        <f t="shared" si="13"/>
        <v>99.365337575393937</v>
      </c>
      <c r="AI12" s="13">
        <f t="shared" si="13"/>
        <v>94.281069075153781</v>
      </c>
      <c r="AJ12" s="13">
        <f t="shared" si="13"/>
        <v>91.175869245144597</v>
      </c>
      <c r="AK12" s="13">
        <f t="shared" si="13"/>
        <v>87.598019862367863</v>
      </c>
      <c r="AL12" s="13">
        <f t="shared" si="13"/>
        <v>83.978942922157117</v>
      </c>
      <c r="AM12" s="13">
        <f t="shared" si="13"/>
        <v>80.810490424764225</v>
      </c>
      <c r="AN12" s="13">
        <f t="shared" si="13"/>
        <v>77.622584363227219</v>
      </c>
      <c r="AO12" s="13">
        <f t="shared" si="13"/>
        <v>74.554606641886693</v>
      </c>
      <c r="AP12" s="13">
        <f t="shared" si="13"/>
        <v>71.656121282647803</v>
      </c>
      <c r="AQ12" s="13">
        <f t="shared" si="13"/>
        <v>68.84066519721074</v>
      </c>
      <c r="AR12" s="13">
        <f t="shared" si="13"/>
        <v>66.139757316620162</v>
      </c>
      <c r="AS12" s="13">
        <f t="shared" si="13"/>
        <v>63.551742962702534</v>
      </c>
      <c r="AT12" s="13">
        <f t="shared" si="13"/>
        <v>61.059214979032127</v>
      </c>
      <c r="AU12" s="13">
        <f t="shared" si="13"/>
        <v>58.66600458624788</v>
      </c>
      <c r="AV12" s="13">
        <f t="shared" si="13"/>
        <v>56.367427559353615</v>
      </c>
      <c r="AW12" s="13">
        <f t="shared" si="13"/>
        <v>54.157867926347436</v>
      </c>
      <c r="AX12" s="13">
        <f t="shared" si="13"/>
        <v>52.035336132452322</v>
      </c>
      <c r="AY12" s="13">
        <f t="shared" si="13"/>
        <v>49.996052424428477</v>
      </c>
      <c r="AZ12" s="13">
        <f t="shared" si="13"/>
        <v>48.036515222274531</v>
      </c>
      <c r="BA12" s="13">
        <f t="shared" si="13"/>
        <v>46.153873234144655</v>
      </c>
      <c r="BB12" s="13">
        <f t="shared" si="13"/>
        <v>44.345010138147167</v>
      </c>
      <c r="BC12" s="13">
        <f t="shared" si="13"/>
        <v>42.607013652865099</v>
      </c>
      <c r="BD12" s="13">
        <f t="shared" si="13"/>
        <v>40.937152737583105</v>
      </c>
      <c r="BE12" s="13">
        <f t="shared" si="13"/>
        <v>39.332733335213128</v>
      </c>
      <c r="BF12" s="13">
        <f t="shared" si="13"/>
        <v>37.791191257584714</v>
      </c>
      <c r="BG12" s="13">
        <f t="shared" si="13"/>
        <v>36.310069373740546</v>
      </c>
      <c r="BH12" s="13">
        <f t="shared" si="13"/>
        <v>34.886994794562796</v>
      </c>
      <c r="BI12" s="13">
        <f t="shared" si="13"/>
        <v>33.519693407190267</v>
      </c>
      <c r="BJ12" s="13">
        <f t="shared" si="13"/>
        <v>32.205980312369178</v>
      </c>
      <c r="BK12" s="13">
        <f t="shared" si="13"/>
        <v>30.943754336594047</v>
      </c>
      <c r="BL12" s="13">
        <f t="shared" si="13"/>
        <v>29.730997873382087</v>
      </c>
      <c r="BM12" s="13">
        <f t="shared" si="13"/>
        <v>28.565772205623805</v>
      </c>
      <c r="BN12" s="13">
        <f t="shared" si="13"/>
        <v>27.446214330331024</v>
      </c>
      <c r="BO12" s="13">
        <f t="shared" si="13"/>
        <v>26.370534494634978</v>
      </c>
      <c r="BP12" s="13">
        <f t="shared" si="13"/>
        <v>25.337013022788959</v>
      </c>
      <c r="BQ12" s="13">
        <f t="shared" si="13"/>
        <v>24.343997605931776</v>
      </c>
      <c r="BR12" s="13">
        <f t="shared" si="13"/>
        <v>23.389900734868174</v>
      </c>
      <c r="BS12" s="13">
        <f t="shared" si="13"/>
        <v>22.473197101104237</v>
      </c>
      <c r="BT12" s="13">
        <f t="shared" si="13"/>
        <v>21.592421174428555</v>
      </c>
      <c r="BU12" s="13">
        <f t="shared" si="13"/>
        <v>20.746164869012635</v>
      </c>
      <c r="BV12" s="13">
        <f t="shared" si="13"/>
        <v>19.933075281269581</v>
      </c>
      <c r="BW12" s="13">
        <f t="shared" si="13"/>
        <v>19.15185253130392</v>
      </c>
    </row>
    <row r="13" spans="1:75" x14ac:dyDescent="0.25">
      <c r="A13" s="5" t="s">
        <v>12</v>
      </c>
      <c r="D13" s="8">
        <f t="shared" ref="D13:AE13" si="14">D12/D10</f>
        <v>0.40540540540540543</v>
      </c>
      <c r="E13" s="8">
        <f t="shared" si="14"/>
        <v>0.88235294117647056</v>
      </c>
      <c r="F13" s="8">
        <f t="shared" si="14"/>
        <v>0.82499999999999996</v>
      </c>
      <c r="G13" s="8">
        <f t="shared" si="14"/>
        <v>0.88372093023255816</v>
      </c>
      <c r="H13" s="8">
        <f t="shared" si="14"/>
        <v>0.49180327868852458</v>
      </c>
      <c r="I13" s="8">
        <f t="shared" si="14"/>
        <v>0.67391304347826086</v>
      </c>
      <c r="J13" s="8">
        <f t="shared" si="14"/>
        <v>0.75806451612903225</v>
      </c>
      <c r="K13" s="8">
        <f t="shared" si="14"/>
        <v>0.66666666666666663</v>
      </c>
      <c r="L13" s="8">
        <f t="shared" si="14"/>
        <v>0.53488372093023251</v>
      </c>
      <c r="M13" s="8">
        <f t="shared" si="14"/>
        <v>0.92063492063492058</v>
      </c>
      <c r="N13" s="8">
        <f t="shared" si="14"/>
        <v>0.92405063291139244</v>
      </c>
      <c r="O13" s="8">
        <f t="shared" si="14"/>
        <v>0.89344262295081966</v>
      </c>
      <c r="P13" s="8">
        <f t="shared" si="14"/>
        <v>1.0204081632653061</v>
      </c>
      <c r="Q13" s="8">
        <f t="shared" si="14"/>
        <v>0.75369458128078815</v>
      </c>
      <c r="R13" s="8">
        <f t="shared" si="14"/>
        <v>0.7448275862068966</v>
      </c>
      <c r="S13" s="8">
        <f t="shared" si="14"/>
        <v>0.88811188811188813</v>
      </c>
      <c r="T13" s="8">
        <f t="shared" si="14"/>
        <v>0.56470588235294117</v>
      </c>
      <c r="U13" s="8">
        <f t="shared" si="14"/>
        <v>0.7651006711409396</v>
      </c>
      <c r="V13" s="8">
        <f t="shared" si="14"/>
        <v>0.77987421383647804</v>
      </c>
      <c r="W13" s="8">
        <f t="shared" si="14"/>
        <v>0.88888888888888884</v>
      </c>
      <c r="X13" s="8">
        <f t="shared" si="14"/>
        <v>0.85833333333333328</v>
      </c>
      <c r="Y13" s="8">
        <f t="shared" si="14"/>
        <v>0.83197831978319781</v>
      </c>
      <c r="Z13" s="8">
        <f t="shared" si="14"/>
        <v>0.85632342950097828</v>
      </c>
      <c r="AA13" s="8">
        <f t="shared" si="14"/>
        <v>0.8484113132607406</v>
      </c>
      <c r="AB13" s="8">
        <f t="shared" si="14"/>
        <v>0.84526443040554211</v>
      </c>
      <c r="AC13" s="8">
        <f t="shared" si="14"/>
        <v>0.84983541375584692</v>
      </c>
      <c r="AD13" s="8">
        <f t="shared" si="14"/>
        <v>0.84783366450206088</v>
      </c>
      <c r="AE13" s="8">
        <f t="shared" si="14"/>
        <v>0.84764702048539453</v>
      </c>
      <c r="AF13" s="14">
        <f t="shared" ref="AF13:BW13" si="15">SUM(AC12:AE12)/SUM(AC10:AE10)</f>
        <v>0.84842146554274045</v>
      </c>
      <c r="AG13" s="14">
        <f t="shared" si="15"/>
        <v>0.84795236737014146</v>
      </c>
      <c r="AH13" s="14">
        <f t="shared" si="15"/>
        <v>0.84799426203070483</v>
      </c>
      <c r="AI13" s="14">
        <f t="shared" si="15"/>
        <v>0.84812561613800508</v>
      </c>
      <c r="AJ13" s="14">
        <f t="shared" si="15"/>
        <v>0.84802150112444508</v>
      </c>
      <c r="AK13" s="14">
        <f t="shared" si="15"/>
        <v>0.84804645833770442</v>
      </c>
      <c r="AL13" s="14">
        <f t="shared" si="15"/>
        <v>0.84806545429048241</v>
      </c>
      <c r="AM13" s="14">
        <f t="shared" si="15"/>
        <v>0.84804386907464491</v>
      </c>
      <c r="AN13" s="14">
        <f t="shared" si="15"/>
        <v>0.8480519498667104</v>
      </c>
      <c r="AO13" s="14">
        <f t="shared" si="15"/>
        <v>0.84805393430342324</v>
      </c>
      <c r="AP13" s="14">
        <f t="shared" si="15"/>
        <v>0.84804978207335002</v>
      </c>
      <c r="AQ13" s="14">
        <f t="shared" si="15"/>
        <v>0.84805191686220216</v>
      </c>
      <c r="AR13" s="14">
        <f t="shared" si="15"/>
        <v>0.84805190494925875</v>
      </c>
      <c r="AS13" s="14">
        <f t="shared" si="15"/>
        <v>0.84805117275926933</v>
      </c>
      <c r="AT13" s="14">
        <f t="shared" si="15"/>
        <v>0.84805167470000542</v>
      </c>
      <c r="AU13" s="14">
        <f t="shared" si="15"/>
        <v>0.84805158730531238</v>
      </c>
      <c r="AV13" s="14">
        <f t="shared" si="15"/>
        <v>0.84805147267616021</v>
      </c>
      <c r="AW13" s="14">
        <f t="shared" si="15"/>
        <v>0.84805158091605926</v>
      </c>
      <c r="AX13" s="14">
        <f t="shared" si="15"/>
        <v>0.84805154707050534</v>
      </c>
      <c r="AY13" s="14">
        <f t="shared" si="15"/>
        <v>0.84805153255029087</v>
      </c>
      <c r="AZ13" s="14">
        <f t="shared" si="15"/>
        <v>0.84805155415837807</v>
      </c>
      <c r="BA13" s="14">
        <f t="shared" si="15"/>
        <v>0.8480515445018233</v>
      </c>
      <c r="BB13" s="14">
        <f t="shared" si="15"/>
        <v>0.84805154357481383</v>
      </c>
      <c r="BC13" s="14">
        <f t="shared" si="15"/>
        <v>0.84805154755345491</v>
      </c>
      <c r="BD13" s="14">
        <f t="shared" si="15"/>
        <v>0.84805154516980774</v>
      </c>
      <c r="BE13" s="14">
        <f t="shared" si="15"/>
        <v>0.84805154541087635</v>
      </c>
      <c r="BF13" s="14">
        <f t="shared" si="15"/>
        <v>0.84805154607349253</v>
      </c>
      <c r="BG13" s="14">
        <f t="shared" si="15"/>
        <v>0.84805154553938944</v>
      </c>
      <c r="BH13" s="14">
        <f t="shared" si="15"/>
        <v>0.84805154567276753</v>
      </c>
      <c r="BI13" s="14">
        <f t="shared" si="15"/>
        <v>0.84805154576728148</v>
      </c>
      <c r="BJ13" s="14">
        <f t="shared" si="15"/>
        <v>0.84805154565677288</v>
      </c>
      <c r="BK13" s="14">
        <f t="shared" si="15"/>
        <v>0.84805154569913566</v>
      </c>
      <c r="BL13" s="14">
        <f t="shared" si="15"/>
        <v>0.8480515457086516</v>
      </c>
      <c r="BM13" s="14">
        <f t="shared" si="15"/>
        <v>0.84805154568749264</v>
      </c>
      <c r="BN13" s="14">
        <f t="shared" si="15"/>
        <v>0.8480515456985791</v>
      </c>
      <c r="BO13" s="14">
        <f t="shared" si="15"/>
        <v>0.84805154569837826</v>
      </c>
      <c r="BP13" s="14">
        <f t="shared" si="15"/>
        <v>0.84805154569467067</v>
      </c>
      <c r="BQ13" s="14">
        <f t="shared" si="15"/>
        <v>0.84805154569726104</v>
      </c>
      <c r="BR13" s="14">
        <f t="shared" si="15"/>
        <v>0.84805154569678542</v>
      </c>
      <c r="BS13" s="14">
        <f t="shared" si="15"/>
        <v>0.84805154569621055</v>
      </c>
      <c r="BT13" s="14">
        <f t="shared" si="15"/>
        <v>0.84805154569676644</v>
      </c>
      <c r="BU13" s="14">
        <f t="shared" si="15"/>
        <v>0.84805154569658769</v>
      </c>
      <c r="BV13" s="14">
        <f t="shared" si="15"/>
        <v>0.84805154569651653</v>
      </c>
      <c r="BW13" s="14">
        <f t="shared" si="15"/>
        <v>0.84805154569662689</v>
      </c>
    </row>
    <row r="14" spans="1:75" x14ac:dyDescent="0.25">
      <c r="A14" s="3" t="s">
        <v>13</v>
      </c>
      <c r="D14" s="12">
        <v>9</v>
      </c>
      <c r="E14" s="12">
        <v>24</v>
      </c>
      <c r="F14" s="12">
        <v>18</v>
      </c>
      <c r="G14" s="12">
        <v>24</v>
      </c>
      <c r="H14" s="12">
        <v>18</v>
      </c>
      <c r="I14" s="12">
        <v>24</v>
      </c>
      <c r="J14" s="12">
        <v>30</v>
      </c>
      <c r="K14" s="12">
        <v>31</v>
      </c>
      <c r="L14" s="12">
        <v>27</v>
      </c>
      <c r="M14" s="12">
        <v>29</v>
      </c>
      <c r="N14" s="12">
        <v>32</v>
      </c>
      <c r="O14" s="12">
        <v>32</v>
      </c>
      <c r="P14" s="12">
        <v>32</v>
      </c>
      <c r="Q14" s="12">
        <v>36</v>
      </c>
      <c r="R14" s="12">
        <v>33</v>
      </c>
      <c r="S14" s="12">
        <v>39</v>
      </c>
      <c r="T14" s="12">
        <v>29</v>
      </c>
      <c r="U14" s="12">
        <v>35</v>
      </c>
      <c r="V14" s="12">
        <v>35</v>
      </c>
      <c r="W14" s="12">
        <v>42</v>
      </c>
      <c r="X14" s="12">
        <v>43</v>
      </c>
      <c r="Y14" s="12">
        <v>42.372808345671608</v>
      </c>
      <c r="Z14" s="12">
        <v>44.966256179233078</v>
      </c>
      <c r="AA14" s="12">
        <v>45.011570157583925</v>
      </c>
      <c r="AB14" s="12">
        <v>45.706250080330271</v>
      </c>
      <c r="AC14" s="12">
        <v>46.857427949012433</v>
      </c>
      <c r="AD14" s="12">
        <v>47.510529236072841</v>
      </c>
      <c r="AE14" s="12">
        <v>48.373525086874281</v>
      </c>
      <c r="AF14" s="13">
        <f t="shared" ref="AF14:BW14" si="16">AF15*AF12</f>
        <v>43.68542079794409</v>
      </c>
      <c r="AG14" s="13">
        <f t="shared" si="16"/>
        <v>42.925047261041826</v>
      </c>
      <c r="AH14" s="13">
        <f t="shared" si="16"/>
        <v>41.514767324670579</v>
      </c>
      <c r="AI14" s="13">
        <f t="shared" si="16"/>
        <v>39.405334005962303</v>
      </c>
      <c r="AJ14" s="13">
        <f t="shared" si="16"/>
        <v>38.088979354144321</v>
      </c>
      <c r="AK14" s="13">
        <f t="shared" si="16"/>
        <v>36.601630897174225</v>
      </c>
      <c r="AL14" s="13">
        <f t="shared" si="16"/>
        <v>35.090579765345055</v>
      </c>
      <c r="AM14" s="13">
        <f t="shared" si="16"/>
        <v>33.763563026635872</v>
      </c>
      <c r="AN14" s="13">
        <f t="shared" si="16"/>
        <v>32.4332671283303</v>
      </c>
      <c r="AO14" s="13">
        <f t="shared" si="16"/>
        <v>31.151273256648427</v>
      </c>
      <c r="AP14" s="13">
        <f t="shared" si="16"/>
        <v>29.93972669236517</v>
      </c>
      <c r="AQ14" s="13">
        <f t="shared" si="16"/>
        <v>28.763693356817505</v>
      </c>
      <c r="AR14" s="13">
        <f t="shared" si="16"/>
        <v>27.635103975553228</v>
      </c>
      <c r="AS14" s="13">
        <f t="shared" si="16"/>
        <v>26.55369464562559</v>
      </c>
      <c r="AT14" s="13">
        <f t="shared" si="16"/>
        <v>25.512309446549619</v>
      </c>
      <c r="AU14" s="13">
        <f t="shared" si="16"/>
        <v>24.512335720982822</v>
      </c>
      <c r="AV14" s="13">
        <f t="shared" si="16"/>
        <v>23.551918159788944</v>
      </c>
      <c r="AW14" s="13">
        <f t="shared" si="16"/>
        <v>22.628712011667989</v>
      </c>
      <c r="AX14" s="13">
        <f t="shared" si="16"/>
        <v>21.741852216093775</v>
      </c>
      <c r="AY14" s="13">
        <f t="shared" si="16"/>
        <v>20.889780978595098</v>
      </c>
      <c r="AZ14" s="13">
        <f t="shared" si="16"/>
        <v>20.071032006306261</v>
      </c>
      <c r="BA14" s="13">
        <f t="shared" si="16"/>
        <v>19.284409179118022</v>
      </c>
      <c r="BB14" s="13">
        <f t="shared" si="16"/>
        <v>18.528614558466671</v>
      </c>
      <c r="BC14" s="13">
        <f t="shared" si="16"/>
        <v>17.802430125320321</v>
      </c>
      <c r="BD14" s="13">
        <f t="shared" si="16"/>
        <v>17.104714218074399</v>
      </c>
      <c r="BE14" s="13">
        <f t="shared" si="16"/>
        <v>16.43434192401504</v>
      </c>
      <c r="BF14" s="13">
        <f t="shared" si="16"/>
        <v>15.790241545092815</v>
      </c>
      <c r="BG14" s="13">
        <f t="shared" si="16"/>
        <v>15.171386384753628</v>
      </c>
      <c r="BH14" s="13">
        <f t="shared" si="16"/>
        <v>14.576785104319642</v>
      </c>
      <c r="BI14" s="13">
        <f t="shared" si="16"/>
        <v>14.005487446243398</v>
      </c>
      <c r="BJ14" s="13">
        <f t="shared" si="16"/>
        <v>13.456580502399902</v>
      </c>
      <c r="BK14" s="13">
        <f t="shared" si="16"/>
        <v>12.929186360666627</v>
      </c>
      <c r="BL14" s="13">
        <f t="shared" si="16"/>
        <v>12.422461993628058</v>
      </c>
      <c r="BM14" s="13">
        <f t="shared" si="16"/>
        <v>11.93559735284548</v>
      </c>
      <c r="BN14" s="13">
        <f t="shared" si="16"/>
        <v>11.467814024712155</v>
      </c>
      <c r="BO14" s="13">
        <f t="shared" si="16"/>
        <v>11.018364196714378</v>
      </c>
      <c r="BP14" s="13">
        <f t="shared" si="16"/>
        <v>10.586529339992023</v>
      </c>
      <c r="BQ14" s="13">
        <f t="shared" si="16"/>
        <v>10.171619072829836</v>
      </c>
      <c r="BR14" s="13">
        <f t="shared" si="16"/>
        <v>9.7729700880079129</v>
      </c>
      <c r="BS14" s="13">
        <f t="shared" si="16"/>
        <v>9.3899450681850372</v>
      </c>
      <c r="BT14" s="13">
        <f t="shared" si="16"/>
        <v>9.0219316728874972</v>
      </c>
      <c r="BU14" s="13">
        <f t="shared" si="16"/>
        <v>8.6683415634799559</v>
      </c>
      <c r="BV14" s="13">
        <f t="shared" si="16"/>
        <v>8.3286094581597432</v>
      </c>
      <c r="BW14" s="13">
        <f t="shared" si="16"/>
        <v>8.0021922298890082</v>
      </c>
    </row>
    <row r="15" spans="1:75" x14ac:dyDescent="0.25">
      <c r="A15" s="5" t="s">
        <v>14</v>
      </c>
      <c r="D15" s="8">
        <f t="shared" ref="D15:AE15" si="17">D14/D12</f>
        <v>0.6</v>
      </c>
      <c r="E15" s="8">
        <f t="shared" si="17"/>
        <v>0.8</v>
      </c>
      <c r="F15" s="8">
        <f t="shared" si="17"/>
        <v>0.54545454545454541</v>
      </c>
      <c r="G15" s="8">
        <f t="shared" si="17"/>
        <v>0.63157894736842102</v>
      </c>
      <c r="H15" s="8">
        <f t="shared" si="17"/>
        <v>0.6</v>
      </c>
      <c r="I15" s="8">
        <f t="shared" si="17"/>
        <v>0.77419354838709675</v>
      </c>
      <c r="J15" s="8">
        <f t="shared" si="17"/>
        <v>0.63829787234042556</v>
      </c>
      <c r="K15" s="8">
        <f t="shared" si="17"/>
        <v>0.81578947368421051</v>
      </c>
      <c r="L15" s="8">
        <f t="shared" si="17"/>
        <v>0.58695652173913049</v>
      </c>
      <c r="M15" s="8">
        <f t="shared" si="17"/>
        <v>0.5</v>
      </c>
      <c r="N15" s="8">
        <f t="shared" si="17"/>
        <v>0.43835616438356162</v>
      </c>
      <c r="O15" s="8">
        <f t="shared" si="17"/>
        <v>0.29357798165137616</v>
      </c>
      <c r="P15" s="8">
        <f t="shared" si="17"/>
        <v>0.21333333333333335</v>
      </c>
      <c r="Q15" s="8">
        <f t="shared" si="17"/>
        <v>0.23529411764705882</v>
      </c>
      <c r="R15" s="8">
        <f t="shared" si="17"/>
        <v>0.30555555555555558</v>
      </c>
      <c r="S15" s="8">
        <f t="shared" si="17"/>
        <v>0.30708661417322836</v>
      </c>
      <c r="T15" s="8">
        <f t="shared" si="17"/>
        <v>0.30208333333333331</v>
      </c>
      <c r="U15" s="8">
        <f t="shared" si="17"/>
        <v>0.30701754385964913</v>
      </c>
      <c r="V15" s="8">
        <f t="shared" si="17"/>
        <v>0.28225806451612906</v>
      </c>
      <c r="W15" s="8">
        <f t="shared" si="17"/>
        <v>0.52500000000000002</v>
      </c>
      <c r="X15" s="8">
        <f t="shared" si="17"/>
        <v>0.41747572815533979</v>
      </c>
      <c r="Y15" s="8">
        <f t="shared" si="17"/>
        <v>0.39087947882736157</v>
      </c>
      <c r="Z15" s="8">
        <f t="shared" si="17"/>
        <v>0.43710075958230299</v>
      </c>
      <c r="AA15" s="8">
        <f t="shared" si="17"/>
        <v>0.41472583404364871</v>
      </c>
      <c r="AB15" s="8">
        <f t="shared" si="17"/>
        <v>0.41384018872587952</v>
      </c>
      <c r="AC15" s="8">
        <f t="shared" si="17"/>
        <v>0.4215736563419894</v>
      </c>
      <c r="AD15" s="8">
        <f t="shared" si="17"/>
        <v>0.41673510458876351</v>
      </c>
      <c r="AE15" s="8">
        <f t="shared" si="17"/>
        <v>0.41738490511197157</v>
      </c>
      <c r="AF15" s="14">
        <f t="shared" ref="AF15:BW15" si="18">SUM(AC14:AE14)/SUM(AC12:AE12)</f>
        <v>0.41853280422928207</v>
      </c>
      <c r="AG15" s="14">
        <f t="shared" si="18"/>
        <v>0.41752171634840884</v>
      </c>
      <c r="AH15" s="14">
        <f t="shared" si="18"/>
        <v>0.41779928834007179</v>
      </c>
      <c r="AI15" s="14">
        <f t="shared" si="18"/>
        <v>0.41795595226599874</v>
      </c>
      <c r="AJ15" s="14">
        <f t="shared" si="18"/>
        <v>0.41775285137928836</v>
      </c>
      <c r="AK15" s="14">
        <f t="shared" si="18"/>
        <v>0.41783628162693548</v>
      </c>
      <c r="AL15" s="14">
        <f t="shared" si="18"/>
        <v>0.41784974357050053</v>
      </c>
      <c r="AM15" s="14">
        <f t="shared" si="18"/>
        <v>0.41781163372681485</v>
      </c>
      <c r="AN15" s="14">
        <f t="shared" si="18"/>
        <v>0.41783286905988637</v>
      </c>
      <c r="AO15" s="14">
        <f t="shared" si="18"/>
        <v>0.41783163589447259</v>
      </c>
      <c r="AP15" s="14">
        <f t="shared" si="18"/>
        <v>0.41782510909665094</v>
      </c>
      <c r="AQ15" s="14">
        <f t="shared" si="18"/>
        <v>0.41782997410639405</v>
      </c>
      <c r="AR15" s="14">
        <f t="shared" si="18"/>
        <v>0.41782892917583847</v>
      </c>
      <c r="AS15" s="14">
        <f t="shared" si="18"/>
        <v>0.41782795258990008</v>
      </c>
      <c r="AT15" s="14">
        <f t="shared" si="18"/>
        <v>0.41782897889058357</v>
      </c>
      <c r="AU15" s="14">
        <f t="shared" si="18"/>
        <v>0.4178286197238128</v>
      </c>
      <c r="AV15" s="14">
        <f t="shared" si="18"/>
        <v>0.41782850805084748</v>
      </c>
      <c r="AW15" s="14">
        <f t="shared" si="18"/>
        <v>0.4178287085164088</v>
      </c>
      <c r="AX15" s="14">
        <f t="shared" si="18"/>
        <v>0.41782861094144574</v>
      </c>
      <c r="AY15" s="14">
        <f t="shared" si="18"/>
        <v>0.41782860777200442</v>
      </c>
      <c r="AZ15" s="14">
        <f t="shared" si="18"/>
        <v>0.41782864376055584</v>
      </c>
      <c r="BA15" s="14">
        <f t="shared" si="18"/>
        <v>0.41782862039087559</v>
      </c>
      <c r="BB15" s="14">
        <f t="shared" si="18"/>
        <v>0.41782862380107322</v>
      </c>
      <c r="BC15" s="14">
        <f t="shared" si="18"/>
        <v>0.4178286295858053</v>
      </c>
      <c r="BD15" s="14">
        <f t="shared" si="18"/>
        <v>0.41782862447028718</v>
      </c>
      <c r="BE15" s="14">
        <f t="shared" si="18"/>
        <v>0.41782862594250442</v>
      </c>
      <c r="BF15" s="14">
        <f t="shared" si="18"/>
        <v>0.41782862671532495</v>
      </c>
      <c r="BG15" s="14">
        <f t="shared" si="18"/>
        <v>0.41782862567939844</v>
      </c>
      <c r="BH15" s="14">
        <f t="shared" si="18"/>
        <v>0.41782862611575422</v>
      </c>
      <c r="BI15" s="14">
        <f t="shared" si="18"/>
        <v>0.41782862617827821</v>
      </c>
      <c r="BJ15" s="14">
        <f t="shared" si="18"/>
        <v>0.41782862598446369</v>
      </c>
      <c r="BK15" s="14">
        <f t="shared" si="18"/>
        <v>0.41782862609455851</v>
      </c>
      <c r="BL15" s="14">
        <f t="shared" si="18"/>
        <v>0.41782862608690924</v>
      </c>
      <c r="BM15" s="14">
        <f t="shared" si="18"/>
        <v>0.41782862605393506</v>
      </c>
      <c r="BN15" s="14">
        <f t="shared" si="18"/>
        <v>0.41782862607900662</v>
      </c>
      <c r="BO15" s="14">
        <f t="shared" si="18"/>
        <v>0.4178286260733941</v>
      </c>
      <c r="BP15" s="14">
        <f t="shared" si="18"/>
        <v>0.41782862606851656</v>
      </c>
      <c r="BQ15" s="14">
        <f t="shared" si="18"/>
        <v>0.41782862607377885</v>
      </c>
      <c r="BR15" s="14">
        <f t="shared" si="18"/>
        <v>0.41782862607189225</v>
      </c>
      <c r="BS15" s="14">
        <f t="shared" si="18"/>
        <v>0.41782862607135035</v>
      </c>
      <c r="BT15" s="14">
        <f t="shared" si="18"/>
        <v>0.41782862607237298</v>
      </c>
      <c r="BU15" s="14">
        <f t="shared" si="18"/>
        <v>0.41782862607186566</v>
      </c>
      <c r="BV15" s="14">
        <f t="shared" si="18"/>
        <v>0.41782862607185595</v>
      </c>
      <c r="BW15" s="14">
        <f t="shared" si="18"/>
        <v>0.41782862607203847</v>
      </c>
    </row>
    <row r="16" spans="1:75" x14ac:dyDescent="0.25">
      <c r="A16" s="3" t="s">
        <v>15</v>
      </c>
      <c r="D16" s="12">
        <v>5</v>
      </c>
      <c r="E16" s="12">
        <v>5</v>
      </c>
      <c r="F16" s="12">
        <v>6</v>
      </c>
      <c r="G16" s="12">
        <v>7</v>
      </c>
      <c r="H16" s="12">
        <v>7</v>
      </c>
      <c r="I16" s="12">
        <v>4</v>
      </c>
      <c r="J16" s="12">
        <v>11</v>
      </c>
      <c r="K16" s="12">
        <v>7</v>
      </c>
      <c r="L16" s="12">
        <v>8</v>
      </c>
      <c r="M16" s="12">
        <v>6</v>
      </c>
      <c r="N16" s="12">
        <v>6</v>
      </c>
      <c r="O16" s="12">
        <v>8</v>
      </c>
      <c r="P16" s="12">
        <v>7</v>
      </c>
      <c r="Q16" s="12">
        <v>13</v>
      </c>
      <c r="R16" s="12">
        <v>8</v>
      </c>
      <c r="S16" s="12">
        <v>18</v>
      </c>
      <c r="T16" s="12">
        <v>10</v>
      </c>
      <c r="U16" s="12">
        <v>19</v>
      </c>
      <c r="V16" s="12">
        <v>17</v>
      </c>
      <c r="W16" s="12">
        <v>13</v>
      </c>
      <c r="X16" s="12">
        <v>12</v>
      </c>
      <c r="Y16" s="12">
        <v>11</v>
      </c>
      <c r="Z16" s="12">
        <v>11</v>
      </c>
      <c r="AA16" s="12">
        <v>13</v>
      </c>
      <c r="AB16" s="12">
        <v>13</v>
      </c>
      <c r="AC16" s="12">
        <v>14</v>
      </c>
      <c r="AD16" s="12">
        <v>10</v>
      </c>
      <c r="AE16" s="12">
        <v>7</v>
      </c>
      <c r="AF16" s="13">
        <f t="shared" ref="AF16:BW16" si="19">AF17*AF14</f>
        <v>9.4874175550179078</v>
      </c>
      <c r="AG16" s="13">
        <f t="shared" si="19"/>
        <v>8.1462916542981727</v>
      </c>
      <c r="AH16" s="13">
        <f t="shared" si="19"/>
        <v>7.5761776069499529</v>
      </c>
      <c r="AI16" s="13">
        <f t="shared" si="19"/>
        <v>7.7533829090954089</v>
      </c>
      <c r="AJ16" s="13">
        <f t="shared" si="19"/>
        <v>7.2200748984144569</v>
      </c>
      <c r="AK16" s="13">
        <f t="shared" si="19"/>
        <v>6.9352139144074556</v>
      </c>
      <c r="AL16" s="13">
        <f t="shared" si="19"/>
        <v>6.7380834403466583</v>
      </c>
      <c r="AM16" s="13">
        <f t="shared" si="19"/>
        <v>6.4258247774663841</v>
      </c>
      <c r="AN16" s="13">
        <f t="shared" si="19"/>
        <v>6.1815505624257838</v>
      </c>
      <c r="AO16" s="13">
        <f t="shared" si="19"/>
        <v>5.9497589405492466</v>
      </c>
      <c r="AP16" s="13">
        <f t="shared" si="19"/>
        <v>5.7073071696191731</v>
      </c>
      <c r="AQ16" s="13">
        <f t="shared" si="19"/>
        <v>5.4863247359744411</v>
      </c>
      <c r="AR16" s="13">
        <f t="shared" si="19"/>
        <v>5.2725057656611121</v>
      </c>
      <c r="AS16" s="13">
        <f t="shared" si="19"/>
        <v>5.0642143429515034</v>
      </c>
      <c r="AT16" s="13">
        <f t="shared" si="19"/>
        <v>4.866429046746612</v>
      </c>
      <c r="AU16" s="13">
        <f t="shared" si="19"/>
        <v>4.6757781058157768</v>
      </c>
      <c r="AV16" s="13">
        <f t="shared" si="19"/>
        <v>4.4922525678810299</v>
      </c>
      <c r="AW16" s="13">
        <f t="shared" si="19"/>
        <v>4.31634385857949</v>
      </c>
      <c r="AX16" s="13">
        <f t="shared" si="19"/>
        <v>4.147163364927704</v>
      </c>
      <c r="AY16" s="13">
        <f t="shared" si="19"/>
        <v>3.984586177359652</v>
      </c>
      <c r="AZ16" s="13">
        <f t="shared" si="19"/>
        <v>3.8284517232671833</v>
      </c>
      <c r="BA16" s="13">
        <f t="shared" si="19"/>
        <v>3.6783989058554152</v>
      </c>
      <c r="BB16" s="13">
        <f t="shared" si="19"/>
        <v>3.5342288676536828</v>
      </c>
      <c r="BC16" s="13">
        <f t="shared" si="19"/>
        <v>3.395720008272074</v>
      </c>
      <c r="BD16" s="13">
        <f t="shared" si="19"/>
        <v>3.2626319580273662</v>
      </c>
      <c r="BE16" s="13">
        <f t="shared" si="19"/>
        <v>3.1347614772532588</v>
      </c>
      <c r="BF16" s="13">
        <f t="shared" si="19"/>
        <v>3.011903978524896</v>
      </c>
      <c r="BG16" s="13">
        <f t="shared" si="19"/>
        <v>2.8938601068103065</v>
      </c>
      <c r="BH16" s="13">
        <f t="shared" si="19"/>
        <v>2.780443121267278</v>
      </c>
      <c r="BI16" s="13">
        <f t="shared" si="19"/>
        <v>2.6714713553207541</v>
      </c>
      <c r="BJ16" s="13">
        <f t="shared" si="19"/>
        <v>2.5667701917777888</v>
      </c>
      <c r="BK16" s="13">
        <f t="shared" si="19"/>
        <v>2.4661726216485067</v>
      </c>
      <c r="BL16" s="13">
        <f t="shared" si="19"/>
        <v>2.3695177045385716</v>
      </c>
      <c r="BM16" s="13">
        <f t="shared" si="19"/>
        <v>2.276650874458122</v>
      </c>
      <c r="BN16" s="13">
        <f t="shared" si="19"/>
        <v>2.1874237322302021</v>
      </c>
      <c r="BO16" s="13">
        <f t="shared" si="19"/>
        <v>2.1016936021865118</v>
      </c>
      <c r="BP16" s="13">
        <f t="shared" si="19"/>
        <v>2.019323426034811</v>
      </c>
      <c r="BQ16" s="13">
        <f t="shared" si="19"/>
        <v>1.9401815300323608</v>
      </c>
      <c r="BR16" s="13">
        <f t="shared" si="19"/>
        <v>1.8641413843982693</v>
      </c>
      <c r="BS16" s="13">
        <f t="shared" si="19"/>
        <v>1.7910814250719675</v>
      </c>
      <c r="BT16" s="13">
        <f t="shared" si="19"/>
        <v>1.7208848532943724</v>
      </c>
      <c r="BU16" s="13">
        <f t="shared" si="19"/>
        <v>1.6534394451561389</v>
      </c>
      <c r="BV16" s="13">
        <f t="shared" si="19"/>
        <v>1.5886373765653703</v>
      </c>
      <c r="BW16" s="13">
        <f t="shared" si="19"/>
        <v>1.5263750492023462</v>
      </c>
    </row>
    <row r="17" spans="1:75" x14ac:dyDescent="0.25">
      <c r="A17" s="5" t="s">
        <v>16</v>
      </c>
      <c r="D17" s="8"/>
      <c r="E17" s="8">
        <f t="shared" ref="E17:AE17" si="20">E16/AVERAGE(D14:E14)</f>
        <v>0.30303030303030304</v>
      </c>
      <c r="F17" s="8">
        <f t="shared" si="20"/>
        <v>0.2857142857142857</v>
      </c>
      <c r="G17" s="8">
        <f t="shared" si="20"/>
        <v>0.33333333333333331</v>
      </c>
      <c r="H17" s="8">
        <f t="shared" si="20"/>
        <v>0.33333333333333331</v>
      </c>
      <c r="I17" s="8">
        <f t="shared" si="20"/>
        <v>0.19047619047619047</v>
      </c>
      <c r="J17" s="8">
        <f t="shared" si="20"/>
        <v>0.40740740740740738</v>
      </c>
      <c r="K17" s="8">
        <f t="shared" si="20"/>
        <v>0.22950819672131148</v>
      </c>
      <c r="L17" s="8">
        <f t="shared" si="20"/>
        <v>0.27586206896551724</v>
      </c>
      <c r="M17" s="8">
        <f t="shared" si="20"/>
        <v>0.21428571428571427</v>
      </c>
      <c r="N17" s="8">
        <f t="shared" si="20"/>
        <v>0.19672131147540983</v>
      </c>
      <c r="O17" s="8">
        <f t="shared" si="20"/>
        <v>0.25</v>
      </c>
      <c r="P17" s="8">
        <f t="shared" si="20"/>
        <v>0.21875</v>
      </c>
      <c r="Q17" s="8">
        <f t="shared" si="20"/>
        <v>0.38235294117647056</v>
      </c>
      <c r="R17" s="8">
        <f t="shared" si="20"/>
        <v>0.2318840579710145</v>
      </c>
      <c r="S17" s="8">
        <f t="shared" si="20"/>
        <v>0.5</v>
      </c>
      <c r="T17" s="8">
        <f t="shared" si="20"/>
        <v>0.29411764705882354</v>
      </c>
      <c r="U17" s="8">
        <f t="shared" si="20"/>
        <v>0.59375</v>
      </c>
      <c r="V17" s="8">
        <f t="shared" si="20"/>
        <v>0.48571428571428571</v>
      </c>
      <c r="W17" s="8">
        <f t="shared" si="20"/>
        <v>0.33766233766233766</v>
      </c>
      <c r="X17" s="8">
        <f t="shared" si="20"/>
        <v>0.28235294117647058</v>
      </c>
      <c r="Y17" s="8">
        <f t="shared" si="20"/>
        <v>0.25769329164999166</v>
      </c>
      <c r="Z17" s="8">
        <f t="shared" si="20"/>
        <v>0.25189186671133523</v>
      </c>
      <c r="AA17" s="8">
        <f t="shared" si="20"/>
        <v>0.28896008115014171</v>
      </c>
      <c r="AB17" s="8">
        <f t="shared" si="20"/>
        <v>0.28660300624301904</v>
      </c>
      <c r="AC17" s="8">
        <f t="shared" si="20"/>
        <v>0.30249446214879228</v>
      </c>
      <c r="AD17" s="8">
        <f t="shared" si="20"/>
        <v>0.21193634573199147</v>
      </c>
      <c r="AE17" s="8">
        <f t="shared" si="20"/>
        <v>0.14600967907392187</v>
      </c>
      <c r="AF17" s="14">
        <f t="shared" ref="AF17:BW17" si="21">SUM(AC16:AE16)/SUM(AC14:AE14)</f>
        <v>0.21717583078573441</v>
      </c>
      <c r="AG17" s="14">
        <f t="shared" si="21"/>
        <v>0.18977944519799361</v>
      </c>
      <c r="AH17" s="14">
        <f t="shared" si="21"/>
        <v>0.18249355820061963</v>
      </c>
      <c r="AI17" s="14">
        <f t="shared" si="21"/>
        <v>0.19675973074919928</v>
      </c>
      <c r="AJ17" s="14">
        <f t="shared" si="21"/>
        <v>0.18955810895544165</v>
      </c>
      <c r="AK17" s="14">
        <f t="shared" si="21"/>
        <v>0.18947827581483204</v>
      </c>
      <c r="AL17" s="14">
        <f t="shared" si="21"/>
        <v>0.19201972396594857</v>
      </c>
      <c r="AM17" s="14">
        <f t="shared" si="21"/>
        <v>0.19031832547995867</v>
      </c>
      <c r="AN17" s="14">
        <f t="shared" si="21"/>
        <v>0.19059290382208302</v>
      </c>
      <c r="AO17" s="14">
        <f t="shared" si="21"/>
        <v>0.19099569033761488</v>
      </c>
      <c r="AP17" s="14">
        <f t="shared" si="21"/>
        <v>0.19062656210133591</v>
      </c>
      <c r="AQ17" s="14">
        <f t="shared" si="21"/>
        <v>0.19073783981479156</v>
      </c>
      <c r="AR17" s="14">
        <f t="shared" si="21"/>
        <v>0.19079015480909048</v>
      </c>
      <c r="AS17" s="14">
        <f t="shared" si="21"/>
        <v>0.19071599679578952</v>
      </c>
      <c r="AT17" s="14">
        <f t="shared" si="21"/>
        <v>0.19074827611910949</v>
      </c>
      <c r="AU17" s="14">
        <f t="shared" si="21"/>
        <v>0.1907520425241753</v>
      </c>
      <c r="AV17" s="14">
        <f t="shared" si="21"/>
        <v>0.19073828880531768</v>
      </c>
      <c r="AW17" s="14">
        <f t="shared" si="21"/>
        <v>0.19074633396517945</v>
      </c>
      <c r="AX17" s="14">
        <f t="shared" si="21"/>
        <v>0.1907456330633085</v>
      </c>
      <c r="AY17" s="14">
        <f t="shared" si="21"/>
        <v>0.19074331997269353</v>
      </c>
      <c r="AZ17" s="14">
        <f t="shared" si="21"/>
        <v>0.19074513567933601</v>
      </c>
      <c r="BA17" s="14">
        <f t="shared" si="21"/>
        <v>0.19074470323096762</v>
      </c>
      <c r="BB17" s="14">
        <f t="shared" si="21"/>
        <v>0.19074436766448427</v>
      </c>
      <c r="BC17" s="14">
        <f t="shared" si="21"/>
        <v>0.19074474576604886</v>
      </c>
      <c r="BD17" s="14">
        <f t="shared" si="21"/>
        <v>0.19074460505044696</v>
      </c>
      <c r="BE17" s="14">
        <f t="shared" si="21"/>
        <v>0.190744569618119</v>
      </c>
      <c r="BF17" s="14">
        <f t="shared" si="21"/>
        <v>0.19074464250110951</v>
      </c>
      <c r="BG17" s="14">
        <f t="shared" si="21"/>
        <v>0.19074460523386771</v>
      </c>
      <c r="BH17" s="14">
        <f t="shared" si="21"/>
        <v>0.19074460530006232</v>
      </c>
      <c r="BI17" s="14">
        <f t="shared" si="21"/>
        <v>0.19074461817730634</v>
      </c>
      <c r="BJ17" s="14">
        <f t="shared" si="21"/>
        <v>0.19074460939909813</v>
      </c>
      <c r="BK17" s="14">
        <f t="shared" si="21"/>
        <v>0.19074461090228662</v>
      </c>
      <c r="BL17" s="14">
        <f t="shared" si="21"/>
        <v>0.19074461292407133</v>
      </c>
      <c r="BM17" s="14">
        <f t="shared" si="21"/>
        <v>0.19074461102823329</v>
      </c>
      <c r="BN17" s="14">
        <f t="shared" si="21"/>
        <v>0.19074461161617129</v>
      </c>
      <c r="BO17" s="14">
        <f t="shared" si="21"/>
        <v>0.19074461187380487</v>
      </c>
      <c r="BP17" s="14">
        <f t="shared" si="21"/>
        <v>0.19074461149477459</v>
      </c>
      <c r="BQ17" s="14">
        <f t="shared" si="21"/>
        <v>0.19074461166314449</v>
      </c>
      <c r="BR17" s="14">
        <f t="shared" si="21"/>
        <v>0.19074461168009665</v>
      </c>
      <c r="BS17" s="14">
        <f t="shared" si="21"/>
        <v>0.19074461161018932</v>
      </c>
      <c r="BT17" s="14">
        <f t="shared" si="21"/>
        <v>0.19074461165184128</v>
      </c>
      <c r="BU17" s="14">
        <f t="shared" si="21"/>
        <v>0.19074461164776207</v>
      </c>
      <c r="BV17" s="14">
        <f t="shared" si="21"/>
        <v>0.19074461163609291</v>
      </c>
      <c r="BW17" s="14">
        <f t="shared" si="21"/>
        <v>0.19074461164544124</v>
      </c>
    </row>
    <row r="20" spans="1:75" x14ac:dyDescent="0.25">
      <c r="Y20" s="5">
        <v>21</v>
      </c>
      <c r="Z20" s="5">
        <v>22</v>
      </c>
      <c r="AA20" s="5">
        <v>25</v>
      </c>
      <c r="AB20" s="5">
        <v>25</v>
      </c>
      <c r="AC20" s="5">
        <v>28</v>
      </c>
      <c r="AD20" s="5">
        <v>20</v>
      </c>
      <c r="AE20" s="5">
        <v>14</v>
      </c>
    </row>
    <row r="21" spans="1:75" x14ac:dyDescent="0.25">
      <c r="Y21" s="5">
        <f t="shared" ref="Y21:AE21" si="22">ROUNDDOWN(Y20/2,0)</f>
        <v>10</v>
      </c>
      <c r="Z21" s="5">
        <f t="shared" si="22"/>
        <v>11</v>
      </c>
      <c r="AA21" s="5">
        <f t="shared" si="22"/>
        <v>12</v>
      </c>
      <c r="AB21" s="5">
        <f t="shared" si="22"/>
        <v>12</v>
      </c>
      <c r="AC21" s="5">
        <f t="shared" si="22"/>
        <v>14</v>
      </c>
      <c r="AD21" s="5">
        <f t="shared" si="22"/>
        <v>10</v>
      </c>
      <c r="AE21" s="5">
        <f t="shared" si="22"/>
        <v>7</v>
      </c>
    </row>
    <row r="22" spans="1:75" x14ac:dyDescent="0.25">
      <c r="Y22" s="5">
        <f t="shared" ref="Y22:AE22" si="23">Y20-Y21</f>
        <v>11</v>
      </c>
      <c r="Z22" s="5">
        <f t="shared" si="23"/>
        <v>11</v>
      </c>
      <c r="AA22" s="5">
        <f t="shared" si="23"/>
        <v>13</v>
      </c>
      <c r="AB22" s="5">
        <f t="shared" si="23"/>
        <v>13</v>
      </c>
      <c r="AC22" s="5">
        <f t="shared" si="23"/>
        <v>14</v>
      </c>
      <c r="AD22" s="5">
        <f t="shared" si="23"/>
        <v>10</v>
      </c>
      <c r="AE22" s="5">
        <f t="shared" si="23"/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G23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4140625" defaultRowHeight="15.75" customHeight="1" x14ac:dyDescent="0.25"/>
  <cols>
    <col min="1" max="1" width="35.88671875" customWidth="1"/>
    <col min="2" max="3" width="2.6640625" customWidth="1"/>
  </cols>
  <sheetData>
    <row r="1" spans="1:85" ht="15.75" customHeight="1" x14ac:dyDescent="0.3">
      <c r="A1" s="1" t="s">
        <v>18</v>
      </c>
      <c r="B1" s="2"/>
      <c r="C1" s="2"/>
      <c r="D1" s="2">
        <v>43101</v>
      </c>
      <c r="E1" s="2">
        <f t="shared" ref="E1:CG1" si="0">EDATE(D1,1)</f>
        <v>43132</v>
      </c>
      <c r="F1" s="2">
        <f t="shared" si="0"/>
        <v>43160</v>
      </c>
      <c r="G1" s="2">
        <f t="shared" si="0"/>
        <v>43191</v>
      </c>
      <c r="H1" s="2">
        <f t="shared" si="0"/>
        <v>43221</v>
      </c>
      <c r="I1" s="2">
        <f t="shared" si="0"/>
        <v>43252</v>
      </c>
      <c r="J1" s="2">
        <f t="shared" si="0"/>
        <v>43282</v>
      </c>
      <c r="K1" s="2">
        <f t="shared" si="0"/>
        <v>43313</v>
      </c>
      <c r="L1" s="2">
        <f t="shared" si="0"/>
        <v>43344</v>
      </c>
      <c r="M1" s="2">
        <f t="shared" si="0"/>
        <v>43374</v>
      </c>
      <c r="N1" s="2">
        <f t="shared" si="0"/>
        <v>43405</v>
      </c>
      <c r="O1" s="2">
        <f t="shared" si="0"/>
        <v>43435</v>
      </c>
      <c r="P1" s="2">
        <f t="shared" si="0"/>
        <v>43466</v>
      </c>
      <c r="Q1" s="2">
        <f t="shared" si="0"/>
        <v>43497</v>
      </c>
      <c r="R1" s="2">
        <f t="shared" si="0"/>
        <v>43525</v>
      </c>
      <c r="S1" s="2">
        <f t="shared" si="0"/>
        <v>43556</v>
      </c>
      <c r="T1" s="2">
        <f t="shared" si="0"/>
        <v>43586</v>
      </c>
      <c r="U1" s="2">
        <f t="shared" si="0"/>
        <v>43617</v>
      </c>
      <c r="V1" s="2">
        <f t="shared" si="0"/>
        <v>43647</v>
      </c>
      <c r="W1" s="2">
        <f t="shared" si="0"/>
        <v>43678</v>
      </c>
      <c r="X1" s="2">
        <f t="shared" si="0"/>
        <v>43709</v>
      </c>
      <c r="Y1" s="2">
        <f t="shared" si="0"/>
        <v>43739</v>
      </c>
      <c r="Z1" s="2">
        <f t="shared" si="0"/>
        <v>43770</v>
      </c>
      <c r="AA1" s="2">
        <f t="shared" si="0"/>
        <v>43800</v>
      </c>
      <c r="AB1" s="2">
        <f t="shared" si="0"/>
        <v>43831</v>
      </c>
      <c r="AC1" s="2">
        <f t="shared" si="0"/>
        <v>43862</v>
      </c>
      <c r="AD1" s="2">
        <f t="shared" si="0"/>
        <v>43891</v>
      </c>
      <c r="AE1" s="2">
        <f t="shared" si="0"/>
        <v>43922</v>
      </c>
      <c r="AF1" s="2">
        <f t="shared" si="0"/>
        <v>43952</v>
      </c>
      <c r="AG1" s="2">
        <f t="shared" si="0"/>
        <v>43983</v>
      </c>
      <c r="AH1" s="2">
        <f t="shared" si="0"/>
        <v>44013</v>
      </c>
      <c r="AI1" s="2">
        <f t="shared" si="0"/>
        <v>44044</v>
      </c>
      <c r="AJ1" s="2">
        <f t="shared" si="0"/>
        <v>44075</v>
      </c>
      <c r="AK1" s="2">
        <f t="shared" si="0"/>
        <v>44105</v>
      </c>
      <c r="AL1" s="2">
        <f t="shared" si="0"/>
        <v>44136</v>
      </c>
      <c r="AM1" s="2">
        <f t="shared" si="0"/>
        <v>44166</v>
      </c>
      <c r="AN1" s="2">
        <f t="shared" si="0"/>
        <v>44197</v>
      </c>
      <c r="AO1" s="2">
        <f t="shared" si="0"/>
        <v>44228</v>
      </c>
      <c r="AP1" s="2">
        <f t="shared" si="0"/>
        <v>44256</v>
      </c>
      <c r="AQ1" s="2">
        <f t="shared" si="0"/>
        <v>44287</v>
      </c>
      <c r="AR1" s="2">
        <f t="shared" si="0"/>
        <v>44317</v>
      </c>
      <c r="AS1" s="2">
        <f t="shared" si="0"/>
        <v>44348</v>
      </c>
      <c r="AT1" s="2">
        <f t="shared" si="0"/>
        <v>44378</v>
      </c>
      <c r="AU1" s="2">
        <f t="shared" si="0"/>
        <v>44409</v>
      </c>
      <c r="AV1" s="2">
        <f t="shared" si="0"/>
        <v>44440</v>
      </c>
      <c r="AW1" s="2">
        <f t="shared" si="0"/>
        <v>44470</v>
      </c>
      <c r="AX1" s="2">
        <f t="shared" si="0"/>
        <v>44501</v>
      </c>
      <c r="AY1" s="2">
        <f t="shared" si="0"/>
        <v>44531</v>
      </c>
      <c r="AZ1" s="2">
        <f t="shared" si="0"/>
        <v>44562</v>
      </c>
      <c r="BA1" s="2">
        <f t="shared" si="0"/>
        <v>44593</v>
      </c>
      <c r="BB1" s="2">
        <f t="shared" si="0"/>
        <v>44621</v>
      </c>
      <c r="BC1" s="2">
        <f t="shared" si="0"/>
        <v>44652</v>
      </c>
      <c r="BD1" s="2">
        <f t="shared" si="0"/>
        <v>44682</v>
      </c>
      <c r="BE1" s="2">
        <f t="shared" si="0"/>
        <v>44713</v>
      </c>
      <c r="BF1" s="2">
        <f t="shared" si="0"/>
        <v>44743</v>
      </c>
      <c r="BG1" s="2">
        <f t="shared" si="0"/>
        <v>44774</v>
      </c>
      <c r="BH1" s="2">
        <f t="shared" si="0"/>
        <v>44805</v>
      </c>
      <c r="BI1" s="2">
        <f t="shared" si="0"/>
        <v>44835</v>
      </c>
      <c r="BJ1" s="2">
        <f t="shared" si="0"/>
        <v>44866</v>
      </c>
      <c r="BK1" s="2">
        <f t="shared" si="0"/>
        <v>44896</v>
      </c>
      <c r="BL1" s="2">
        <f t="shared" si="0"/>
        <v>44927</v>
      </c>
      <c r="BM1" s="2">
        <f t="shared" si="0"/>
        <v>44958</v>
      </c>
      <c r="BN1" s="2">
        <f t="shared" si="0"/>
        <v>44986</v>
      </c>
      <c r="BO1" s="2">
        <f t="shared" si="0"/>
        <v>45017</v>
      </c>
      <c r="BP1" s="2">
        <f t="shared" si="0"/>
        <v>45047</v>
      </c>
      <c r="BQ1" s="2">
        <f t="shared" si="0"/>
        <v>45078</v>
      </c>
      <c r="BR1" s="2">
        <f t="shared" si="0"/>
        <v>45108</v>
      </c>
      <c r="BS1" s="2">
        <f t="shared" si="0"/>
        <v>45139</v>
      </c>
      <c r="BT1" s="2">
        <f t="shared" si="0"/>
        <v>45170</v>
      </c>
      <c r="BU1" s="2">
        <f t="shared" si="0"/>
        <v>45200</v>
      </c>
      <c r="BV1" s="2">
        <f t="shared" si="0"/>
        <v>45231</v>
      </c>
      <c r="BW1" s="2">
        <f t="shared" si="0"/>
        <v>45261</v>
      </c>
      <c r="BX1" s="2">
        <f t="shared" si="0"/>
        <v>45292</v>
      </c>
      <c r="BY1" s="2">
        <f t="shared" si="0"/>
        <v>45323</v>
      </c>
      <c r="BZ1" s="2">
        <f t="shared" si="0"/>
        <v>45352</v>
      </c>
      <c r="CA1" s="2">
        <f t="shared" si="0"/>
        <v>45383</v>
      </c>
      <c r="CB1" s="2">
        <f t="shared" si="0"/>
        <v>45413</v>
      </c>
      <c r="CC1" s="2">
        <f t="shared" si="0"/>
        <v>45444</v>
      </c>
      <c r="CD1" s="2">
        <f t="shared" si="0"/>
        <v>45474</v>
      </c>
      <c r="CE1" s="2">
        <f t="shared" si="0"/>
        <v>45505</v>
      </c>
      <c r="CF1" s="2">
        <f t="shared" si="0"/>
        <v>45536</v>
      </c>
      <c r="CG1" s="2">
        <f t="shared" si="0"/>
        <v>45566</v>
      </c>
    </row>
    <row r="2" spans="1:85" x14ac:dyDescent="0.25">
      <c r="A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</row>
    <row r="3" spans="1:85" x14ac:dyDescent="0.25">
      <c r="A3" s="3" t="s">
        <v>1</v>
      </c>
      <c r="D3" s="12">
        <v>3590.4</v>
      </c>
      <c r="E3" s="12">
        <v>3718.2</v>
      </c>
      <c r="F3" s="12">
        <v>3762</v>
      </c>
      <c r="G3" s="12">
        <v>4384.2</v>
      </c>
      <c r="H3" s="12">
        <v>4785</v>
      </c>
      <c r="I3" s="12">
        <v>5811.5999999999995</v>
      </c>
      <c r="J3" s="12">
        <v>6826.8</v>
      </c>
      <c r="K3" s="12">
        <v>10666.199999999999</v>
      </c>
      <c r="L3" s="12">
        <v>14667.6</v>
      </c>
      <c r="M3" s="12">
        <v>12594</v>
      </c>
      <c r="N3" s="12">
        <v>14197.8</v>
      </c>
      <c r="O3" s="12">
        <v>19829.399999999998</v>
      </c>
      <c r="P3" s="12">
        <v>20386.8</v>
      </c>
      <c r="Q3" s="12">
        <v>28008.6</v>
      </c>
      <c r="R3" s="12">
        <v>21674.399999999998</v>
      </c>
      <c r="S3" s="12">
        <v>27435.599999999999</v>
      </c>
      <c r="T3" s="12">
        <v>22971</v>
      </c>
      <c r="U3" s="12">
        <v>25003.200000000001</v>
      </c>
      <c r="V3" s="12">
        <v>21871.200000000001</v>
      </c>
      <c r="W3" s="12">
        <v>20243.399999999998</v>
      </c>
      <c r="X3" s="12">
        <v>27685.8</v>
      </c>
      <c r="Y3" s="12">
        <v>20958.977745213819</v>
      </c>
      <c r="Z3" s="12">
        <v>22816.134875193111</v>
      </c>
      <c r="AA3" s="12">
        <v>25731.819456460496</v>
      </c>
      <c r="AB3" s="12">
        <v>25427.177480154161</v>
      </c>
      <c r="AC3" s="12">
        <v>26535.967994996059</v>
      </c>
      <c r="AD3" s="12">
        <v>25260.219559017605</v>
      </c>
      <c r="AE3" s="12">
        <v>23906.830917372154</v>
      </c>
      <c r="AF3" s="13">
        <f t="shared" ref="AF3:BW3" ca="1" si="1">AF4/AF5</f>
        <v>21466.005990029949</v>
      </c>
      <c r="AG3" s="13">
        <f t="shared" ca="1" si="1"/>
        <v>23628.699452306017</v>
      </c>
      <c r="AH3" s="13">
        <f t="shared" ca="1" si="1"/>
        <v>25743.159756891037</v>
      </c>
      <c r="AI3" s="13">
        <f t="shared" ca="1" si="1"/>
        <v>27905.825684543968</v>
      </c>
      <c r="AJ3" s="13">
        <f t="shared" ca="1" si="1"/>
        <v>30052.433014232614</v>
      </c>
      <c r="AK3" s="13">
        <f t="shared" ca="1" si="1"/>
        <v>32192.853252179855</v>
      </c>
      <c r="AL3" s="13">
        <f t="shared" ca="1" si="1"/>
        <v>34343.280743221498</v>
      </c>
      <c r="AM3" s="13">
        <f t="shared" ca="1" si="1"/>
        <v>36489.014203639497</v>
      </c>
      <c r="AN3" s="13">
        <f t="shared" ca="1" si="1"/>
        <v>38634.430574640319</v>
      </c>
      <c r="AO3" s="13">
        <f t="shared" ca="1" si="1"/>
        <v>40781.721272716168</v>
      </c>
      <c r="AP3" s="13">
        <f t="shared" ca="1" si="1"/>
        <v>42927.839278146654</v>
      </c>
      <c r="AQ3" s="13">
        <f t="shared" ca="1" si="1"/>
        <v>45074.101993606419</v>
      </c>
      <c r="AR3" s="13">
        <f t="shared" ca="1" si="1"/>
        <v>47220.676266305381</v>
      </c>
      <c r="AS3" s="13">
        <f t="shared" ca="1" si="1"/>
        <v>49366.987355164201</v>
      </c>
      <c r="AT3" s="13">
        <f t="shared" ca="1" si="1"/>
        <v>51513.369314573094</v>
      </c>
      <c r="AU3" s="13">
        <f t="shared" ca="1" si="1"/>
        <v>53659.794542044445</v>
      </c>
      <c r="AV3" s="13">
        <f t="shared" ca="1" si="1"/>
        <v>55806.16571536562</v>
      </c>
      <c r="AW3" s="13">
        <f t="shared" ca="1" si="1"/>
        <v>57952.558645913945</v>
      </c>
      <c r="AX3" s="13">
        <f t="shared" ca="1" si="1"/>
        <v>60098.955503757345</v>
      </c>
      <c r="AY3" s="13">
        <f t="shared" ca="1" si="1"/>
        <v>62245.3421739021</v>
      </c>
      <c r="AZ3" s="13">
        <f t="shared" ca="1" si="1"/>
        <v>61042.815074967228</v>
      </c>
      <c r="BA3" s="13">
        <f t="shared" ca="1" si="1"/>
        <v>62717.052763774416</v>
      </c>
      <c r="BB3" s="13">
        <f t="shared" ca="1" si="1"/>
        <v>64175.265489681551</v>
      </c>
      <c r="BC3" s="13">
        <f t="shared" ca="1" si="1"/>
        <v>65344.965477466052</v>
      </c>
      <c r="BD3" s="13">
        <f t="shared" ca="1" si="1"/>
        <v>66154.559871499543</v>
      </c>
      <c r="BE3" s="13">
        <f t="shared" ca="1" si="1"/>
        <v>67489.702925412086</v>
      </c>
      <c r="BF3" s="13">
        <f t="shared" ca="1" si="1"/>
        <v>68736.277909171215</v>
      </c>
      <c r="BG3" s="13">
        <f t="shared" ca="1" si="1"/>
        <v>69927.574611648612</v>
      </c>
      <c r="BH3" s="13">
        <f t="shared" ca="1" si="1"/>
        <v>71124.512249207313</v>
      </c>
      <c r="BI3" s="13">
        <f t="shared" ca="1" si="1"/>
        <v>72422.620649679811</v>
      </c>
      <c r="BJ3" s="13">
        <f t="shared" ca="1" si="1"/>
        <v>73711.055849374941</v>
      </c>
      <c r="BK3" s="13">
        <f t="shared" ca="1" si="1"/>
        <v>75010.424595947014</v>
      </c>
      <c r="BL3" s="13">
        <f t="shared" ca="1" si="1"/>
        <v>76338.020829972491</v>
      </c>
      <c r="BM3" s="13">
        <f t="shared" ca="1" si="1"/>
        <v>77699.743939724358</v>
      </c>
      <c r="BN3" s="13">
        <f t="shared" ca="1" si="1"/>
        <v>79078.082664614354</v>
      </c>
      <c r="BO3" s="13">
        <f t="shared" ca="1" si="1"/>
        <v>80479.903409192382</v>
      </c>
      <c r="BP3" s="13">
        <f t="shared" ca="1" si="1"/>
        <v>81908.483722495934</v>
      </c>
      <c r="BQ3" s="13">
        <f t="shared" ca="1" si="1"/>
        <v>83363.440200812867</v>
      </c>
      <c r="BR3" s="13">
        <f t="shared" ca="1" si="1"/>
        <v>84842.748424274047</v>
      </c>
      <c r="BS3" s="13">
        <f t="shared" ca="1" si="1"/>
        <v>86348.429002543402</v>
      </c>
      <c r="BT3" s="13">
        <f t="shared" ca="1" si="1"/>
        <v>87881.236866732506</v>
      </c>
      <c r="BU3" s="13">
        <f t="shared" ca="1" si="1"/>
        <v>89441.268060980277</v>
      </c>
      <c r="BV3" s="13">
        <f t="shared" ca="1" si="1"/>
        <v>91028.743857457477</v>
      </c>
      <c r="BW3" s="13">
        <f t="shared" ca="1" si="1"/>
        <v>92644.472083661938</v>
      </c>
      <c r="BX3" s="13"/>
      <c r="BY3" s="13"/>
      <c r="BZ3" s="13"/>
      <c r="CA3" s="13"/>
      <c r="CB3" s="13"/>
      <c r="CC3" s="13"/>
      <c r="CD3" s="13"/>
      <c r="CE3" s="13"/>
      <c r="CF3" s="13"/>
      <c r="CG3" s="13"/>
    </row>
    <row r="4" spans="1:85" x14ac:dyDescent="0.25">
      <c r="A4" s="5" t="str">
        <f ca="1">IFERROR(__xludf.DUMMYFUNCTION("IMPORTRANGE($A$20,""Operating Model, Base-Case!""&amp;$A$23)"),"      Advertising")</f>
        <v xml:space="preserve">      Advertising</v>
      </c>
      <c r="B4" s="5"/>
      <c r="C4" s="5"/>
      <c r="D4" s="4">
        <f ca="1">IFERROR(__xludf.DUMMYFUNCTION("""COMPUTED_VALUE"""),43624)</f>
        <v>43624</v>
      </c>
      <c r="E4" s="4">
        <f ca="1">IFERROR(__xludf.DUMMYFUNCTION("""COMPUTED_VALUE"""),46167)</f>
        <v>46167</v>
      </c>
      <c r="F4" s="4">
        <f ca="1">IFERROR(__xludf.DUMMYFUNCTION("""COMPUTED_VALUE"""),48966)</f>
        <v>48966</v>
      </c>
      <c r="G4" s="4">
        <f ca="1">IFERROR(__xludf.DUMMYFUNCTION("""COMPUTED_VALUE"""),51878)</f>
        <v>51878</v>
      </c>
      <c r="H4" s="4">
        <f ca="1">IFERROR(__xludf.DUMMYFUNCTION("""COMPUTED_VALUE"""),55509)</f>
        <v>55509</v>
      </c>
      <c r="I4" s="4">
        <f ca="1">IFERROR(__xludf.DUMMYFUNCTION("""COMPUTED_VALUE"""),57730)</f>
        <v>57730</v>
      </c>
      <c r="J4" s="4">
        <f ca="1">IFERROR(__xludf.DUMMYFUNCTION("""COMPUTED_VALUE"""),66678)</f>
        <v>66678</v>
      </c>
      <c r="K4" s="4">
        <f ca="1">IFERROR(__xludf.DUMMYFUNCTION("""COMPUTED_VALUE"""),72175)</f>
        <v>72175</v>
      </c>
      <c r="L4" s="4">
        <f ca="1">IFERROR(__xludf.DUMMYFUNCTION("""COMPUTED_VALUE"""),95583)</f>
        <v>95583</v>
      </c>
      <c r="M4" s="4">
        <f ca="1">IFERROR(__xludf.DUMMYFUNCTION("""COMPUTED_VALUE"""),100753)</f>
        <v>100753</v>
      </c>
      <c r="N4" s="4">
        <f ca="1">IFERROR(__xludf.DUMMYFUNCTION("""COMPUTED_VALUE"""),121866)</f>
        <v>121866</v>
      </c>
      <c r="O4" s="4">
        <f ca="1">IFERROR(__xludf.DUMMYFUNCTION("""COMPUTED_VALUE"""),132194)</f>
        <v>132194</v>
      </c>
      <c r="P4" s="4">
        <f ca="1">IFERROR(__xludf.DUMMYFUNCTION("""COMPUTED_VALUE"""),135234)</f>
        <v>135234</v>
      </c>
      <c r="Q4" s="4">
        <f ca="1">IFERROR(__xludf.DUMMYFUNCTION("""COMPUTED_VALUE"""),156382)</f>
        <v>156382</v>
      </c>
      <c r="R4" s="4">
        <f ca="1">IFERROR(__xludf.DUMMYFUNCTION("""COMPUTED_VALUE"""),158221)</f>
        <v>158221</v>
      </c>
      <c r="S4" s="4">
        <f ca="1">IFERROR(__xludf.DUMMYFUNCTION("""COMPUTED_VALUE"""),156382)</f>
        <v>156382</v>
      </c>
      <c r="T4" s="4">
        <f ca="1">IFERROR(__xludf.DUMMYFUNCTION("""COMPUTED_VALUE"""),171134)</f>
        <v>171134</v>
      </c>
      <c r="U4" s="4">
        <f ca="1">IFERROR(__xludf.DUMMYFUNCTION("""COMPUTED_VALUE"""),168772)</f>
        <v>168772</v>
      </c>
      <c r="V4" s="4">
        <f ca="1">IFERROR(__xludf.DUMMYFUNCTION("""COMPUTED_VALUE"""),166219)</f>
        <v>166219</v>
      </c>
      <c r="W4" s="4">
        <f ca="1">IFERROR(__xludf.DUMMYFUNCTION("""COMPUTED_VALUE"""),168021)</f>
        <v>168021</v>
      </c>
      <c r="X4" s="4">
        <f ca="1">IFERROR(__xludf.DUMMYFUNCTION("""COMPUTED_VALUE"""),172114)</f>
        <v>172114</v>
      </c>
      <c r="Y4" s="4">
        <f ca="1">IFERROR(__xludf.DUMMYFUNCTION("""COMPUTED_VALUE"""),152043)</f>
        <v>152043</v>
      </c>
      <c r="Z4" s="4">
        <f ca="1">IFERROR(__xludf.DUMMYFUNCTION("""COMPUTED_VALUE"""),163012)</f>
        <v>163012</v>
      </c>
      <c r="AA4" s="4">
        <f ca="1">IFERROR(__xludf.DUMMYFUNCTION("""COMPUTED_VALUE"""),175421)</f>
        <v>175421</v>
      </c>
      <c r="AB4" s="4">
        <f ca="1">IFERROR(__xludf.DUMMYFUNCTION("""COMPUTED_VALUE"""),179427)</f>
        <v>179427</v>
      </c>
      <c r="AC4" s="4">
        <f ca="1">IFERROR(__xludf.DUMMYFUNCTION("""COMPUTED_VALUE"""),185764)</f>
        <v>185764</v>
      </c>
      <c r="AD4" s="4">
        <f ca="1">IFERROR(__xludf.DUMMYFUNCTION("""COMPUTED_VALUE"""),175764)</f>
        <v>175764</v>
      </c>
      <c r="AE4" s="4">
        <f ca="1">IFERROR(__xludf.DUMMYFUNCTION("""COMPUTED_VALUE"""),167469)</f>
        <v>167469</v>
      </c>
      <c r="AF4" s="4">
        <f ca="1">IFERROR(__xludf.DUMMYFUNCTION("""COMPUTED_VALUE"""),150000)</f>
        <v>150000</v>
      </c>
      <c r="AG4" s="4">
        <f ca="1">IFERROR(__xludf.DUMMYFUNCTION("""COMPUTED_VALUE"""),165000)</f>
        <v>165000</v>
      </c>
      <c r="AH4" s="4">
        <f ca="1">IFERROR(__xludf.DUMMYFUNCTION("""COMPUTED_VALUE"""),180000)</f>
        <v>180000</v>
      </c>
      <c r="AI4" s="4">
        <f ca="1">IFERROR(__xludf.DUMMYFUNCTION("""COMPUTED_VALUE"""),195000)</f>
        <v>195000</v>
      </c>
      <c r="AJ4" s="4">
        <f ca="1">IFERROR(__xludf.DUMMYFUNCTION("""COMPUTED_VALUE"""),210000)</f>
        <v>210000</v>
      </c>
      <c r="AK4" s="4">
        <f ca="1">IFERROR(__xludf.DUMMYFUNCTION("""COMPUTED_VALUE"""),225000)</f>
        <v>225000</v>
      </c>
      <c r="AL4" s="4">
        <f ca="1">IFERROR(__xludf.DUMMYFUNCTION("""COMPUTED_VALUE"""),240000)</f>
        <v>240000</v>
      </c>
      <c r="AM4" s="4">
        <f ca="1">IFERROR(__xludf.DUMMYFUNCTION("""COMPUTED_VALUE"""),255000)</f>
        <v>255000</v>
      </c>
      <c r="AN4" s="4">
        <f ca="1">IFERROR(__xludf.DUMMYFUNCTION("""COMPUTED_VALUE"""),270000)</f>
        <v>270000</v>
      </c>
      <c r="AO4" s="4">
        <f ca="1">IFERROR(__xludf.DUMMYFUNCTION("""COMPUTED_VALUE"""),285000)</f>
        <v>285000</v>
      </c>
      <c r="AP4" s="4">
        <f ca="1">IFERROR(__xludf.DUMMYFUNCTION("""COMPUTED_VALUE"""),300000)</f>
        <v>300000</v>
      </c>
      <c r="AQ4" s="4">
        <f ca="1">IFERROR(__xludf.DUMMYFUNCTION("""COMPUTED_VALUE"""),315000)</f>
        <v>315000</v>
      </c>
      <c r="AR4" s="4">
        <f ca="1">IFERROR(__xludf.DUMMYFUNCTION("""COMPUTED_VALUE"""),330000)</f>
        <v>330000</v>
      </c>
      <c r="AS4" s="4">
        <f ca="1">IFERROR(__xludf.DUMMYFUNCTION("""COMPUTED_VALUE"""),345000)</f>
        <v>345000</v>
      </c>
      <c r="AT4" s="4">
        <f ca="1">IFERROR(__xludf.DUMMYFUNCTION("""COMPUTED_VALUE"""),360000)</f>
        <v>360000</v>
      </c>
      <c r="AU4" s="4">
        <f ca="1">IFERROR(__xludf.DUMMYFUNCTION("""COMPUTED_VALUE"""),375000)</f>
        <v>375000</v>
      </c>
      <c r="AV4" s="4">
        <f ca="1">IFERROR(__xludf.DUMMYFUNCTION("""COMPUTED_VALUE"""),390000)</f>
        <v>390000</v>
      </c>
      <c r="AW4" s="4">
        <f ca="1">IFERROR(__xludf.DUMMYFUNCTION("""COMPUTED_VALUE"""),405000)</f>
        <v>405000</v>
      </c>
      <c r="AX4" s="4">
        <f ca="1">IFERROR(__xludf.DUMMYFUNCTION("""COMPUTED_VALUE"""),420000)</f>
        <v>420000</v>
      </c>
      <c r="AY4" s="4">
        <f ca="1">IFERROR(__xludf.DUMMYFUNCTION("""COMPUTED_VALUE"""),435000)</f>
        <v>435000</v>
      </c>
      <c r="AZ4" s="4">
        <f ca="1">IFERROR(__xludf.DUMMYFUNCTION("""COMPUTED_VALUE"""),426596.162366933)</f>
        <v>426596.16236693301</v>
      </c>
      <c r="BA4" s="4">
        <f ca="1">IFERROR(__xludf.DUMMYFUNCTION("""COMPUTED_VALUE"""),438296.524387952)</f>
        <v>438296.524387952</v>
      </c>
      <c r="BB4" s="4">
        <f ca="1">IFERROR(__xludf.DUMMYFUNCTION("""COMPUTED_VALUE"""),448487.213207198)</f>
        <v>448487.21320719802</v>
      </c>
      <c r="BC4" s="4">
        <f ca="1">IFERROR(__xludf.DUMMYFUNCTION("""COMPUTED_VALUE"""),456661.629477453)</f>
        <v>456661.62947745301</v>
      </c>
      <c r="BD4" s="4">
        <f ca="1">IFERROR(__xludf.DUMMYFUNCTION("""COMPUTED_VALUE"""),462319.458771032)</f>
        <v>462319.45877103199</v>
      </c>
      <c r="BE4" s="4">
        <f ca="1">IFERROR(__xludf.DUMMYFUNCTION("""COMPUTED_VALUE"""),471650.073213897)</f>
        <v>471650.07321389701</v>
      </c>
      <c r="BF4" s="4">
        <f ca="1">IFERROR(__xludf.DUMMYFUNCTION("""COMPUTED_VALUE"""),480361.730191904)</f>
        <v>480361.730191904</v>
      </c>
      <c r="BG4" s="4">
        <f ca="1">IFERROR(__xludf.DUMMYFUNCTION("""COMPUTED_VALUE"""),488687.076911664)</f>
        <v>488687.07691166399</v>
      </c>
      <c r="BH4" s="4">
        <f ca="1">IFERROR(__xludf.DUMMYFUNCTION("""COMPUTED_VALUE"""),497051.845352647)</f>
        <v>497051.84535264701</v>
      </c>
      <c r="BI4" s="4">
        <f ca="1">IFERROR(__xludf.DUMMYFUNCTION("""COMPUTED_VALUE"""),506123.642764837)</f>
        <v>506123.64276483702</v>
      </c>
      <c r="BJ4" s="4">
        <f ca="1">IFERROR(__xludf.DUMMYFUNCTION("""COMPUTED_VALUE"""),515127.839418766)</f>
        <v>515127.83941876597</v>
      </c>
      <c r="BK4" s="4">
        <f ca="1">IFERROR(__xludf.DUMMYFUNCTION("""COMPUTED_VALUE"""),524208.44489271)</f>
        <v>524208.44489271002</v>
      </c>
      <c r="BL4" s="4">
        <f ca="1">IFERROR(__xludf.DUMMYFUNCTION("""COMPUTED_VALUE"""),533486.317387038)</f>
        <v>533486.31738703803</v>
      </c>
      <c r="BM4" s="4">
        <f ca="1">IFERROR(__xludf.DUMMYFUNCTION("""COMPUTED_VALUE"""),543002.684721584)</f>
        <v>543002.68472158397</v>
      </c>
      <c r="BN4" s="4">
        <f ca="1">IFERROR(__xludf.DUMMYFUNCTION("""COMPUTED_VALUE"""),552635.169854763)</f>
        <v>552635.16985476296</v>
      </c>
      <c r="BO4" s="4">
        <f ca="1">IFERROR(__xludf.DUMMYFUNCTION("""COMPUTED_VALUE"""),562431.758476391)</f>
        <v>562431.75847639097</v>
      </c>
      <c r="BP4" s="4">
        <f ca="1">IFERROR(__xludf.DUMMYFUNCTION("""COMPUTED_VALUE"""),572415.355671446)</f>
        <v>572415.35567144596</v>
      </c>
      <c r="BQ4" s="4">
        <f ca="1">IFERROR(__xludf.DUMMYFUNCTION("""COMPUTED_VALUE"""),582583.282022769)</f>
        <v>582583.28202276898</v>
      </c>
      <c r="BR4" s="4">
        <f ca="1">IFERROR(__xludf.DUMMYFUNCTION("""COMPUTED_VALUE"""),592921.389924629)</f>
        <v>592921.38992462901</v>
      </c>
      <c r="BS4" s="4">
        <f ca="1">IFERROR(__xludf.DUMMYFUNCTION("""COMPUTED_VALUE"""),603443.800358992)</f>
        <v>603443.80035899195</v>
      </c>
      <c r="BT4" s="4">
        <f ca="1">IFERROR(__xludf.DUMMYFUNCTION("""COMPUTED_VALUE"""),614155.789140556)</f>
        <v>614155.78914055601</v>
      </c>
      <c r="BU4" s="4">
        <f ca="1">IFERROR(__xludf.DUMMYFUNCTION("""COMPUTED_VALUE"""),625058.027471889)</f>
        <v>625058.02747188904</v>
      </c>
      <c r="BV4" s="4">
        <f ca="1">IFERROR(__xludf.DUMMYFUNCTION("""COMPUTED_VALUE"""),636152.061708302)</f>
        <v>636152.061708302</v>
      </c>
      <c r="BW4" s="4">
        <f ca="1">IFERROR(__xludf.DUMMYFUNCTION("""COMPUTED_VALUE"""),647443.537331286)</f>
        <v>647443.537331286</v>
      </c>
      <c r="BX4" s="4"/>
      <c r="BY4" s="4"/>
      <c r="BZ4" s="4"/>
      <c r="CA4" s="4"/>
      <c r="CB4" s="4"/>
      <c r="CC4" s="4"/>
      <c r="CD4" s="4"/>
      <c r="CE4" s="4"/>
      <c r="CF4" s="4"/>
      <c r="CG4" s="4"/>
    </row>
    <row r="5" spans="1:85" x14ac:dyDescent="0.25">
      <c r="A5" s="5" t="s">
        <v>19</v>
      </c>
      <c r="D5" s="15">
        <f t="shared" ref="D5:AE5" ca="1" si="2">D4/D3</f>
        <v>12.15017825311943</v>
      </c>
      <c r="E5" s="15">
        <f t="shared" ca="1" si="2"/>
        <v>12.416491850895595</v>
      </c>
      <c r="F5" s="15">
        <f t="shared" ca="1" si="2"/>
        <v>13.015948963317385</v>
      </c>
      <c r="G5" s="15">
        <f t="shared" ca="1" si="2"/>
        <v>11.832945577300306</v>
      </c>
      <c r="H5" s="15">
        <f t="shared" ca="1" si="2"/>
        <v>11.600626959247649</v>
      </c>
      <c r="I5" s="15">
        <f t="shared" ca="1" si="2"/>
        <v>9.9335811136347996</v>
      </c>
      <c r="J5" s="15">
        <f t="shared" ca="1" si="2"/>
        <v>9.7670943926876426</v>
      </c>
      <c r="K5" s="15">
        <f t="shared" ca="1" si="2"/>
        <v>6.7667022932253289</v>
      </c>
      <c r="L5" s="15">
        <f t="shared" ca="1" si="2"/>
        <v>6.5166080340341974</v>
      </c>
      <c r="M5" s="15">
        <f t="shared" ca="1" si="2"/>
        <v>8.0000794028902646</v>
      </c>
      <c r="N5" s="15">
        <f t="shared" ca="1" si="2"/>
        <v>8.5834425051768584</v>
      </c>
      <c r="O5" s="15">
        <f t="shared" ca="1" si="2"/>
        <v>6.666565806327978</v>
      </c>
      <c r="P5" s="15">
        <f t="shared" ca="1" si="2"/>
        <v>6.6334098534345758</v>
      </c>
      <c r="Q5" s="15">
        <f t="shared" ca="1" si="2"/>
        <v>5.5833565404911347</v>
      </c>
      <c r="R5" s="15">
        <f t="shared" ca="1" si="2"/>
        <v>7.2999021887572439</v>
      </c>
      <c r="S5" s="15">
        <f t="shared" ca="1" si="2"/>
        <v>5.6999664669261838</v>
      </c>
      <c r="T5" s="15">
        <f t="shared" ca="1" si="2"/>
        <v>7.4500021766575246</v>
      </c>
      <c r="U5" s="15">
        <f t="shared" ca="1" si="2"/>
        <v>6.7500159979522616</v>
      </c>
      <c r="V5" s="15">
        <f t="shared" ca="1" si="2"/>
        <v>7.5999030688759648</v>
      </c>
      <c r="W5" s="15">
        <f t="shared" ca="1" si="2"/>
        <v>8.3000385310767957</v>
      </c>
      <c r="X5" s="15">
        <f t="shared" ca="1" si="2"/>
        <v>6.2166886996221891</v>
      </c>
      <c r="Y5" s="15">
        <f t="shared" ca="1" si="2"/>
        <v>7.2543137288611543</v>
      </c>
      <c r="Z5" s="15">
        <f t="shared" ca="1" si="2"/>
        <v>7.1445931088545205</v>
      </c>
      <c r="AA5" s="15">
        <f t="shared" ca="1" si="2"/>
        <v>6.8172792948753953</v>
      </c>
      <c r="AB5" s="15">
        <f t="shared" ca="1" si="2"/>
        <v>7.056504802392725</v>
      </c>
      <c r="AC5" s="15">
        <f t="shared" ca="1" si="2"/>
        <v>7.0004606590959826</v>
      </c>
      <c r="AD5" s="15">
        <f t="shared" ca="1" si="2"/>
        <v>6.9581342944920799</v>
      </c>
      <c r="AE5" s="15">
        <f t="shared" ca="1" si="2"/>
        <v>7.0050689938291599</v>
      </c>
      <c r="AF5" s="16">
        <f t="shared" ref="AF5:BW5" ca="1" si="3">SUM(AC4:AE4)/SUM(AC3:AE3)</f>
        <v>6.9877927020829427</v>
      </c>
      <c r="AG5" s="16">
        <f t="shared" ca="1" si="3"/>
        <v>6.9830335069032765</v>
      </c>
      <c r="AH5" s="16">
        <f t="shared" ca="1" si="3"/>
        <v>6.9921486600655873</v>
      </c>
      <c r="AI5" s="16">
        <f t="shared" ca="1" si="3"/>
        <v>6.9877882204361175</v>
      </c>
      <c r="AJ5" s="16">
        <f t="shared" ca="1" si="3"/>
        <v>6.9877869755352426</v>
      </c>
      <c r="AK5" s="16">
        <f t="shared" ca="1" si="3"/>
        <v>6.9891288677484562</v>
      </c>
      <c r="AL5" s="16">
        <f t="shared" ca="1" si="3"/>
        <v>6.9882665489775606</v>
      </c>
      <c r="AM5" s="16">
        <f t="shared" ca="1" si="3"/>
        <v>6.9884047449702198</v>
      </c>
      <c r="AN5" s="16">
        <f t="shared" ca="1" si="3"/>
        <v>6.9885849482981195</v>
      </c>
      <c r="AO5" s="16">
        <f t="shared" ca="1" si="3"/>
        <v>6.9884249881005145</v>
      </c>
      <c r="AP5" s="16">
        <f t="shared" ca="1" si="3"/>
        <v>6.9884719344055473</v>
      </c>
      <c r="AQ5" s="16">
        <f t="shared" ca="1" si="3"/>
        <v>6.988491973610067</v>
      </c>
      <c r="AR5" s="16">
        <f t="shared" ca="1" si="3"/>
        <v>6.9884640816860477</v>
      </c>
      <c r="AS5" s="16">
        <f t="shared" ca="1" si="3"/>
        <v>6.9884758719008628</v>
      </c>
      <c r="AT5" s="16">
        <f t="shared" ca="1" si="3"/>
        <v>6.9884770650821375</v>
      </c>
      <c r="AU5" s="16">
        <f t="shared" ca="1" si="3"/>
        <v>6.9884725277166977</v>
      </c>
      <c r="AV5" s="16">
        <f t="shared" ca="1" si="3"/>
        <v>6.9884751084523575</v>
      </c>
      <c r="AW5" s="16">
        <f t="shared" ca="1" si="3"/>
        <v>6.9884748743281815</v>
      </c>
      <c r="AX5" s="16">
        <f t="shared" ca="1" si="3"/>
        <v>6.9884742002503168</v>
      </c>
      <c r="AY5" s="16">
        <f t="shared" ca="1" si="3"/>
        <v>6.9884747164645598</v>
      </c>
      <c r="AZ5" s="16">
        <f t="shared" ca="1" si="3"/>
        <v>6.9884745951350125</v>
      </c>
      <c r="BA5" s="16">
        <f t="shared" ca="1" si="3"/>
        <v>6.9884745069065737</v>
      </c>
      <c r="BB5" s="16">
        <f t="shared" ca="1" si="3"/>
        <v>6.9884746059883183</v>
      </c>
      <c r="BC5" s="16">
        <f t="shared" ca="1" si="3"/>
        <v>6.9884745693978667</v>
      </c>
      <c r="BD5" s="16">
        <f t="shared" ca="1" si="3"/>
        <v>6.9884745612253214</v>
      </c>
      <c r="BE5" s="16">
        <f t="shared" ca="1" si="3"/>
        <v>6.9884745786353921</v>
      </c>
      <c r="BF5" s="16">
        <f t="shared" ca="1" si="3"/>
        <v>6.988474569813901</v>
      </c>
      <c r="BG5" s="16">
        <f t="shared" ca="1" si="3"/>
        <v>6.9884745699482327</v>
      </c>
      <c r="BH5" s="16">
        <f t="shared" ca="1" si="3"/>
        <v>6.9884745727474096</v>
      </c>
      <c r="BI5" s="16">
        <f t="shared" ca="1" si="3"/>
        <v>6.9884745708532252</v>
      </c>
      <c r="BJ5" s="16">
        <f t="shared" ca="1" si="3"/>
        <v>6.988474571187874</v>
      </c>
      <c r="BK5" s="16">
        <f t="shared" ca="1" si="3"/>
        <v>6.9884745715868695</v>
      </c>
      <c r="BL5" s="16">
        <f t="shared" ca="1" si="3"/>
        <v>6.9884745712136151</v>
      </c>
      <c r="BM5" s="16">
        <f t="shared" ca="1" si="3"/>
        <v>6.9884745713295882</v>
      </c>
      <c r="BN5" s="16">
        <f t="shared" ca="1" si="3"/>
        <v>6.9884745713751935</v>
      </c>
      <c r="BO5" s="16">
        <f t="shared" ca="1" si="3"/>
        <v>6.9884745713070799</v>
      </c>
      <c r="BP5" s="16">
        <f t="shared" ca="1" si="3"/>
        <v>6.9884745713371537</v>
      </c>
      <c r="BQ5" s="16">
        <f t="shared" ca="1" si="3"/>
        <v>6.9884745713395873</v>
      </c>
      <c r="BR5" s="16">
        <f t="shared" ca="1" si="3"/>
        <v>6.9884745713281307</v>
      </c>
      <c r="BS5" s="16">
        <f t="shared" ca="1" si="3"/>
        <v>6.9884745713349048</v>
      </c>
      <c r="BT5" s="16">
        <f t="shared" ca="1" si="3"/>
        <v>6.98847457133418</v>
      </c>
      <c r="BU5" s="16">
        <f t="shared" ca="1" si="3"/>
        <v>6.988474571332441</v>
      </c>
      <c r="BV5" s="16">
        <f t="shared" ca="1" si="3"/>
        <v>6.9884745713338283</v>
      </c>
      <c r="BW5" s="16">
        <f t="shared" ca="1" si="3"/>
        <v>6.988474571333481</v>
      </c>
      <c r="BX5" s="16"/>
      <c r="BY5" s="16"/>
      <c r="BZ5" s="16"/>
      <c r="CA5" s="16"/>
      <c r="CB5" s="16"/>
      <c r="CC5" s="16"/>
      <c r="CD5" s="16"/>
      <c r="CE5" s="16"/>
      <c r="CF5" s="16"/>
      <c r="CG5" s="16"/>
    </row>
    <row r="6" spans="1:85" x14ac:dyDescent="0.25">
      <c r="A6" s="3" t="s">
        <v>5</v>
      </c>
      <c r="D6" s="12">
        <v>452.40000000000003</v>
      </c>
      <c r="E6" s="12">
        <v>486</v>
      </c>
      <c r="F6" s="12">
        <v>594.4</v>
      </c>
      <c r="G6" s="12">
        <v>575.6</v>
      </c>
      <c r="H6" s="12">
        <v>654</v>
      </c>
      <c r="I6" s="12">
        <v>732.40000000000009</v>
      </c>
      <c r="J6" s="12">
        <v>814.80000000000007</v>
      </c>
      <c r="K6" s="12">
        <v>810.80000000000007</v>
      </c>
      <c r="L6" s="12">
        <v>1075.6000000000001</v>
      </c>
      <c r="M6" s="12">
        <v>965.6</v>
      </c>
      <c r="N6" s="12">
        <v>1211.6000000000001</v>
      </c>
      <c r="O6" s="12">
        <v>1652.4</v>
      </c>
      <c r="P6" s="12">
        <v>2242.4</v>
      </c>
      <c r="Q6" s="12">
        <v>2259.2000000000003</v>
      </c>
      <c r="R6" s="12">
        <v>1878.4</v>
      </c>
      <c r="S6" s="12">
        <v>2249.6</v>
      </c>
      <c r="T6" s="12">
        <v>2144</v>
      </c>
      <c r="U6" s="12">
        <v>2266.8000000000002</v>
      </c>
      <c r="V6" s="12">
        <v>2201.6</v>
      </c>
      <c r="W6" s="12">
        <v>1538.4</v>
      </c>
      <c r="X6" s="12">
        <v>2399.6</v>
      </c>
      <c r="Y6" s="12">
        <v>1843.5387156021281</v>
      </c>
      <c r="Z6" s="12">
        <v>1914.8767094582329</v>
      </c>
      <c r="AA6" s="12">
        <v>2217.3931918482367</v>
      </c>
      <c r="AB6" s="12">
        <v>2186.0833408893791</v>
      </c>
      <c r="AC6" s="12">
        <v>2266.4862543607724</v>
      </c>
      <c r="AD6" s="12">
        <v>2168.5410965934184</v>
      </c>
      <c r="AE6" s="12">
        <v>2049.7652973950717</v>
      </c>
      <c r="AF6" s="13">
        <f t="shared" ref="AF6:BW6" ca="1" si="4">AF7*AF3</f>
        <v>1838.7985135121551</v>
      </c>
      <c r="AG6" s="13">
        <f t="shared" ca="1" si="4"/>
        <v>2026.2681323788281</v>
      </c>
      <c r="AH6" s="13">
        <f t="shared" ca="1" si="4"/>
        <v>2206.7112079563453</v>
      </c>
      <c r="AI6" s="13">
        <f t="shared" ca="1" si="4"/>
        <v>2391.9124878792504</v>
      </c>
      <c r="AJ6" s="13">
        <f t="shared" ca="1" si="4"/>
        <v>2576.346822083387</v>
      </c>
      <c r="AK6" s="13">
        <f t="shared" ca="1" si="4"/>
        <v>2759.6040453534547</v>
      </c>
      <c r="AL6" s="13">
        <f t="shared" ca="1" si="4"/>
        <v>2943.9479448823208</v>
      </c>
      <c r="AM6" s="13">
        <f t="shared" ca="1" si="4"/>
        <v>3127.9617735427946</v>
      </c>
      <c r="AN6" s="13">
        <f t="shared" ca="1" si="4"/>
        <v>3311.8176614169638</v>
      </c>
      <c r="AO6" s="13">
        <f t="shared" ca="1" si="4"/>
        <v>3495.8984356274409</v>
      </c>
      <c r="AP6" s="13">
        <f t="shared" ca="1" si="4"/>
        <v>3679.8806928100739</v>
      </c>
      <c r="AQ6" s="13">
        <f t="shared" ca="1" si="4"/>
        <v>3863.8514488937553</v>
      </c>
      <c r="AR6" s="13">
        <f t="shared" ca="1" si="4"/>
        <v>4047.8645450214653</v>
      </c>
      <c r="AS6" s="13">
        <f t="shared" ca="1" si="4"/>
        <v>4231.8527586457421</v>
      </c>
      <c r="AT6" s="13">
        <f t="shared" ca="1" si="4"/>
        <v>4415.8431827494414</v>
      </c>
      <c r="AU6" s="13">
        <f t="shared" ca="1" si="4"/>
        <v>4599.8407559480611</v>
      </c>
      <c r="AV6" s="13">
        <f t="shared" ca="1" si="4"/>
        <v>4783.8326962628389</v>
      </c>
      <c r="AW6" s="13">
        <f t="shared" ca="1" si="4"/>
        <v>4967.8259885857233</v>
      </c>
      <c r="AX6" s="13">
        <f t="shared" ca="1" si="4"/>
        <v>5151.8203120808384</v>
      </c>
      <c r="AY6" s="13">
        <f t="shared" ca="1" si="4"/>
        <v>5335.813468036451</v>
      </c>
      <c r="AZ6" s="13">
        <f t="shared" ca="1" si="4"/>
        <v>5232.7300197978029</v>
      </c>
      <c r="BA6" s="13">
        <f t="shared" ca="1" si="4"/>
        <v>5376.2495690465703</v>
      </c>
      <c r="BB6" s="13">
        <f t="shared" ca="1" si="4"/>
        <v>5501.2508925626407</v>
      </c>
      <c r="BC6" s="13">
        <f t="shared" ca="1" si="4"/>
        <v>5601.5202479564759</v>
      </c>
      <c r="BD6" s="13">
        <f t="shared" ca="1" si="4"/>
        <v>5670.920546716442</v>
      </c>
      <c r="BE6" s="13">
        <f t="shared" ca="1" si="4"/>
        <v>5785.3720659779228</v>
      </c>
      <c r="BF6" s="13">
        <f t="shared" ca="1" si="4"/>
        <v>5892.2313307111981</v>
      </c>
      <c r="BG6" s="13">
        <f t="shared" ca="1" si="4"/>
        <v>5994.3520173528332</v>
      </c>
      <c r="BH6" s="13">
        <f t="shared" ca="1" si="4"/>
        <v>6096.9562547335945</v>
      </c>
      <c r="BI6" s="13">
        <f t="shared" ca="1" si="4"/>
        <v>6208.2330829911916</v>
      </c>
      <c r="BJ6" s="13">
        <f t="shared" ca="1" si="4"/>
        <v>6318.680702609704</v>
      </c>
      <c r="BK6" s="13">
        <f t="shared" ca="1" si="4"/>
        <v>6430.0655703427528</v>
      </c>
      <c r="BL6" s="13">
        <f t="shared" ca="1" si="4"/>
        <v>6543.8701633090614</v>
      </c>
      <c r="BM6" s="13">
        <f t="shared" ca="1" si="4"/>
        <v>6660.600190307945</v>
      </c>
      <c r="BN6" s="13">
        <f t="shared" ca="1" si="4"/>
        <v>6778.7545458288705</v>
      </c>
      <c r="BO6" s="13">
        <f t="shared" ca="1" si="4"/>
        <v>6898.9218339810805</v>
      </c>
      <c r="BP6" s="13">
        <f t="shared" ca="1" si="4"/>
        <v>7021.3830137046116</v>
      </c>
      <c r="BQ6" s="13">
        <f t="shared" ca="1" si="4"/>
        <v>7146.1052187492851</v>
      </c>
      <c r="BR6" s="13">
        <f t="shared" ca="1" si="4"/>
        <v>7272.9149112323148</v>
      </c>
      <c r="BS6" s="13">
        <f t="shared" ca="1" si="4"/>
        <v>7401.9853024283766</v>
      </c>
      <c r="BT6" s="13">
        <f t="shared" ca="1" si="4"/>
        <v>7533.3811067653887</v>
      </c>
      <c r="BU6" s="13">
        <f t="shared" ca="1" si="4"/>
        <v>7667.1105573718478</v>
      </c>
      <c r="BV6" s="13">
        <f t="shared" ca="1" si="4"/>
        <v>7803.1926222016118</v>
      </c>
      <c r="BW6" s="13">
        <f t="shared" ca="1" si="4"/>
        <v>7941.6965500809165</v>
      </c>
      <c r="BX6" s="13"/>
      <c r="BY6" s="13"/>
      <c r="BZ6" s="13"/>
      <c r="CA6" s="13"/>
      <c r="CB6" s="13"/>
      <c r="CC6" s="13"/>
      <c r="CD6" s="13"/>
      <c r="CE6" s="13"/>
      <c r="CF6" s="13"/>
      <c r="CG6" s="13"/>
    </row>
    <row r="7" spans="1:85" x14ac:dyDescent="0.25">
      <c r="A7" s="5" t="s">
        <v>20</v>
      </c>
      <c r="D7" s="8">
        <f t="shared" ref="D7:AE7" si="5">D6/D3</f>
        <v>0.12600267379679145</v>
      </c>
      <c r="E7" s="8">
        <f t="shared" si="5"/>
        <v>0.13070840729385186</v>
      </c>
      <c r="F7" s="8">
        <f t="shared" si="5"/>
        <v>0.15800106326422114</v>
      </c>
      <c r="G7" s="8">
        <f t="shared" si="5"/>
        <v>0.13128963094749327</v>
      </c>
      <c r="H7" s="8">
        <f t="shared" si="5"/>
        <v>0.13667711598746082</v>
      </c>
      <c r="I7" s="8">
        <f t="shared" si="5"/>
        <v>0.12602381444008537</v>
      </c>
      <c r="J7" s="8">
        <f t="shared" si="5"/>
        <v>0.11935313763403059</v>
      </c>
      <c r="K7" s="8">
        <f t="shared" si="5"/>
        <v>7.6015825692374056E-2</v>
      </c>
      <c r="L7" s="8">
        <f t="shared" si="5"/>
        <v>7.3331697073822588E-2</v>
      </c>
      <c r="M7" s="8">
        <f t="shared" si="5"/>
        <v>7.6671430840082586E-2</v>
      </c>
      <c r="N7" s="8">
        <f t="shared" si="5"/>
        <v>8.5337164912873839E-2</v>
      </c>
      <c r="O7" s="8">
        <f t="shared" si="5"/>
        <v>8.3330811824866124E-2</v>
      </c>
      <c r="P7" s="8">
        <f t="shared" si="5"/>
        <v>0.10999274040065141</v>
      </c>
      <c r="Q7" s="8">
        <f t="shared" si="5"/>
        <v>8.0660939854187652E-2</v>
      </c>
      <c r="R7" s="8">
        <f t="shared" si="5"/>
        <v>8.6664452072491058E-2</v>
      </c>
      <c r="S7" s="8">
        <f t="shared" si="5"/>
        <v>8.1995655280001162E-2</v>
      </c>
      <c r="T7" s="8">
        <f t="shared" si="5"/>
        <v>9.3335074659353104E-2</v>
      </c>
      <c r="U7" s="8">
        <f t="shared" si="5"/>
        <v>9.0660395469379929E-2</v>
      </c>
      <c r="V7" s="8">
        <f t="shared" si="5"/>
        <v>0.10066205786605215</v>
      </c>
      <c r="W7" s="8">
        <f t="shared" si="5"/>
        <v>7.599513915646583E-2</v>
      </c>
      <c r="X7" s="8">
        <f t="shared" si="5"/>
        <v>8.6672590280938239E-2</v>
      </c>
      <c r="Y7" s="8">
        <f t="shared" si="5"/>
        <v>8.795938132159703E-2</v>
      </c>
      <c r="Z7" s="8">
        <f t="shared" si="5"/>
        <v>8.3926428377673487E-2</v>
      </c>
      <c r="AA7" s="8">
        <f t="shared" si="5"/>
        <v>8.6173198735525675E-2</v>
      </c>
      <c r="AB7" s="8">
        <f t="shared" si="5"/>
        <v>8.597428254062453E-2</v>
      </c>
      <c r="AC7" s="8">
        <f t="shared" si="5"/>
        <v>8.5411855138963391E-2</v>
      </c>
      <c r="AD7" s="8">
        <f t="shared" si="5"/>
        <v>8.5848069987153941E-2</v>
      </c>
      <c r="AE7" s="8">
        <f t="shared" si="5"/>
        <v>8.5739732902263846E-2</v>
      </c>
      <c r="AF7" s="14">
        <f t="shared" ref="AF7:BW7" si="6">SUM(AC6:AE6)/SUM(AC3:AE3)</f>
        <v>8.5660952222141332E-2</v>
      </c>
      <c r="AG7" s="14">
        <f t="shared" ca="1" si="6"/>
        <v>8.5754534923464729E-2</v>
      </c>
      <c r="AH7" s="14">
        <f t="shared" ca="1" si="6"/>
        <v>8.5720293421464852E-2</v>
      </c>
      <c r="AI7" s="14">
        <f t="shared" ca="1" si="6"/>
        <v>8.571373285700859E-2</v>
      </c>
      <c r="AJ7" s="14">
        <f t="shared" ca="1" si="6"/>
        <v>8.5728394132456698E-2</v>
      </c>
      <c r="AK7" s="14">
        <f t="shared" ca="1" si="6"/>
        <v>8.572101465304556E-2</v>
      </c>
      <c r="AL7" s="14">
        <f t="shared" ca="1" si="6"/>
        <v>8.5721220604801487E-2</v>
      </c>
      <c r="AM7" s="14">
        <f t="shared" ca="1" si="6"/>
        <v>8.5723383922791885E-2</v>
      </c>
      <c r="AN7" s="14">
        <f t="shared" ca="1" si="6"/>
        <v>8.5721922444764703E-2</v>
      </c>
      <c r="AO7" s="14">
        <f t="shared" ca="1" si="6"/>
        <v>8.5722189415439673E-2</v>
      </c>
      <c r="AP7" s="14">
        <f t="shared" ca="1" si="6"/>
        <v>8.572247647888015E-2</v>
      </c>
      <c r="AQ7" s="14">
        <f t="shared" ca="1" si="6"/>
        <v>8.572220583433536E-2</v>
      </c>
      <c r="AR7" s="14">
        <f t="shared" ca="1" si="6"/>
        <v>8.5722290849736205E-2</v>
      </c>
      <c r="AS7" s="14">
        <f t="shared" ca="1" si="6"/>
        <v>8.5722321441254704E-2</v>
      </c>
      <c r="AT7" s="14">
        <f t="shared" ca="1" si="6"/>
        <v>8.5722274460121609E-2</v>
      </c>
      <c r="AU7" s="14">
        <f t="shared" ca="1" si="6"/>
        <v>8.5722295346172359E-2</v>
      </c>
      <c r="AV7" s="14">
        <f t="shared" ca="1" si="6"/>
        <v>8.5722296720085592E-2</v>
      </c>
      <c r="AW7" s="14">
        <f t="shared" ca="1" si="6"/>
        <v>8.5722289138928112E-2</v>
      </c>
      <c r="AX7" s="14">
        <f t="shared" ca="1" si="6"/>
        <v>8.572229365548209E-2</v>
      </c>
      <c r="AY7" s="14">
        <f t="shared" ca="1" si="6"/>
        <v>8.5722293133663946E-2</v>
      </c>
      <c r="AZ7" s="14">
        <f t="shared" ca="1" si="6"/>
        <v>8.5722292023581156E-2</v>
      </c>
      <c r="BA7" s="14">
        <f t="shared" ca="1" si="6"/>
        <v>8.5722292935166602E-2</v>
      </c>
      <c r="BB7" s="14">
        <f t="shared" ca="1" si="6"/>
        <v>8.5722292702430064E-2</v>
      </c>
      <c r="BC7" s="14">
        <f t="shared" ca="1" si="6"/>
        <v>8.5722292559602592E-2</v>
      </c>
      <c r="BD7" s="14">
        <f t="shared" ca="1" si="6"/>
        <v>8.5722292729810246E-2</v>
      </c>
      <c r="BE7" s="14">
        <f t="shared" ca="1" si="6"/>
        <v>8.5722292663990091E-2</v>
      </c>
      <c r="BF7" s="14">
        <f t="shared" ca="1" si="6"/>
        <v>8.5722292651592952E-2</v>
      </c>
      <c r="BG7" s="14">
        <f t="shared" ca="1" si="6"/>
        <v>8.5722292681294956E-2</v>
      </c>
      <c r="BH7" s="14">
        <f t="shared" ca="1" si="6"/>
        <v>8.5722292665726438E-2</v>
      </c>
      <c r="BI7" s="14">
        <f t="shared" ca="1" si="6"/>
        <v>8.5722292666285047E-2</v>
      </c>
      <c r="BJ7" s="14">
        <f t="shared" ca="1" si="6"/>
        <v>8.5722292671015721E-2</v>
      </c>
      <c r="BK7" s="14">
        <f t="shared" ca="1" si="6"/>
        <v>8.5722292667707201E-2</v>
      </c>
      <c r="BL7" s="14">
        <f t="shared" ca="1" si="6"/>
        <v>8.5722292668344247E-2</v>
      </c>
      <c r="BM7" s="14">
        <f t="shared" ca="1" si="6"/>
        <v>8.5722292669006883E-2</v>
      </c>
      <c r="BN7" s="14">
        <f t="shared" ca="1" si="6"/>
        <v>8.5722292668360428E-2</v>
      </c>
      <c r="BO7" s="14">
        <f t="shared" ca="1" si="6"/>
        <v>8.5722292668570579E-2</v>
      </c>
      <c r="BP7" s="14">
        <f t="shared" ca="1" si="6"/>
        <v>8.572229266864341E-2</v>
      </c>
      <c r="BQ7" s="14">
        <f t="shared" ca="1" si="6"/>
        <v>8.5722292668526462E-2</v>
      </c>
      <c r="BR7" s="14">
        <f t="shared" ca="1" si="6"/>
        <v>8.5722292668579891E-2</v>
      </c>
      <c r="BS7" s="14">
        <f t="shared" ca="1" si="6"/>
        <v>8.5722292668582889E-2</v>
      </c>
      <c r="BT7" s="14">
        <f t="shared" ca="1" si="6"/>
        <v>8.5722292668563418E-2</v>
      </c>
      <c r="BU7" s="14">
        <f t="shared" ca="1" si="6"/>
        <v>8.5722292668575298E-2</v>
      </c>
      <c r="BV7" s="14">
        <f t="shared" ca="1" si="6"/>
        <v>8.5722292668573827E-2</v>
      </c>
      <c r="BW7" s="14">
        <f t="shared" ca="1" si="6"/>
        <v>8.5722292668570912E-2</v>
      </c>
      <c r="BX7" s="14"/>
      <c r="BY7" s="14"/>
      <c r="BZ7" s="14"/>
      <c r="CA7" s="14"/>
      <c r="CB7" s="14"/>
      <c r="CC7" s="14"/>
      <c r="CD7" s="14"/>
      <c r="CE7" s="14"/>
      <c r="CF7" s="14"/>
      <c r="CG7" s="14"/>
    </row>
    <row r="8" spans="1:85" x14ac:dyDescent="0.25">
      <c r="A8" s="3" t="s">
        <v>7</v>
      </c>
      <c r="D8" s="12">
        <v>135.9</v>
      </c>
      <c r="E8" s="12">
        <v>132</v>
      </c>
      <c r="F8" s="12">
        <v>125.69999999999999</v>
      </c>
      <c r="G8" s="12">
        <v>146.69999999999999</v>
      </c>
      <c r="H8" s="12">
        <v>168.9</v>
      </c>
      <c r="I8" s="12">
        <v>195.9</v>
      </c>
      <c r="J8" s="12">
        <v>236.39999999999998</v>
      </c>
      <c r="K8" s="12">
        <v>201.9</v>
      </c>
      <c r="L8" s="12">
        <v>330.59999999999997</v>
      </c>
      <c r="M8" s="12">
        <v>297</v>
      </c>
      <c r="N8" s="12">
        <v>343.5</v>
      </c>
      <c r="O8" s="12">
        <v>362.09999999999997</v>
      </c>
      <c r="P8" s="12">
        <v>475.79999999999995</v>
      </c>
      <c r="Q8" s="12">
        <v>706.5</v>
      </c>
      <c r="R8" s="12">
        <v>518.4</v>
      </c>
      <c r="S8" s="12">
        <v>706.8</v>
      </c>
      <c r="T8" s="12">
        <v>530.69999999999993</v>
      </c>
      <c r="U8" s="12">
        <v>612</v>
      </c>
      <c r="V8" s="12">
        <v>675.3</v>
      </c>
      <c r="W8" s="12">
        <v>456.9</v>
      </c>
      <c r="X8" s="12">
        <v>597.6</v>
      </c>
      <c r="Y8" s="12">
        <v>519.40733439451446</v>
      </c>
      <c r="Z8" s="12">
        <v>521.28657191974969</v>
      </c>
      <c r="AA8" s="12">
        <v>589.92085978285684</v>
      </c>
      <c r="AB8" s="12">
        <v>596.51504994435629</v>
      </c>
      <c r="AC8" s="12">
        <v>612.58517568583488</v>
      </c>
      <c r="AD8" s="12">
        <v>584.89848922432168</v>
      </c>
      <c r="AE8" s="12">
        <v>555.38662324587153</v>
      </c>
      <c r="AF8" s="13">
        <f t="shared" ref="AF8:BW8" ca="1" si="7">AF9*AF6</f>
        <v>497.03598172277771</v>
      </c>
      <c r="AG8" s="13">
        <f t="shared" ca="1" si="7"/>
        <v>547.72892434577614</v>
      </c>
      <c r="AH8" s="13">
        <f t="shared" ca="1" si="7"/>
        <v>596.98607636261931</v>
      </c>
      <c r="AI8" s="13">
        <f t="shared" ca="1" si="7"/>
        <v>646.75038701834092</v>
      </c>
      <c r="AJ8" s="13">
        <f t="shared" ca="1" si="7"/>
        <v>696.68098411595315</v>
      </c>
      <c r="AK8" s="13">
        <f t="shared" ca="1" si="7"/>
        <v>746.31440288342833</v>
      </c>
      <c r="AL8" s="13">
        <f t="shared" ca="1" si="7"/>
        <v>796.09362819722764</v>
      </c>
      <c r="AM8" s="13">
        <f t="shared" ca="1" si="7"/>
        <v>845.87807240760787</v>
      </c>
      <c r="AN8" s="13">
        <f t="shared" ca="1" si="7"/>
        <v>895.60728880809904</v>
      </c>
      <c r="AO8" s="13">
        <f t="shared" ca="1" si="7"/>
        <v>945.37256468324995</v>
      </c>
      <c r="AP8" s="13">
        <f t="shared" ca="1" si="7"/>
        <v>995.13256514776162</v>
      </c>
      <c r="AQ8" s="13">
        <f t="shared" ca="1" si="7"/>
        <v>1044.8835226565143</v>
      </c>
      <c r="AR8" s="13">
        <f t="shared" ca="1" si="7"/>
        <v>1094.6425059120927</v>
      </c>
      <c r="AS8" s="13">
        <f t="shared" ca="1" si="7"/>
        <v>1144.3991691345473</v>
      </c>
      <c r="AT8" s="13">
        <f t="shared" ca="1" si="7"/>
        <v>1194.1546173466018</v>
      </c>
      <c r="AU8" s="13">
        <f t="shared" ca="1" si="7"/>
        <v>1243.911700142479</v>
      </c>
      <c r="AV8" s="13">
        <f t="shared" ca="1" si="7"/>
        <v>1293.6680923918657</v>
      </c>
      <c r="AW8" s="13">
        <f t="shared" ca="1" si="7"/>
        <v>1343.4243875571406</v>
      </c>
      <c r="AX8" s="13">
        <f t="shared" ca="1" si="7"/>
        <v>1393.1809877251485</v>
      </c>
      <c r="AY8" s="13">
        <f t="shared" ca="1" si="7"/>
        <v>1442.9374143524749</v>
      </c>
      <c r="AZ8" s="13">
        <f t="shared" ca="1" si="7"/>
        <v>1415.0610432591873</v>
      </c>
      <c r="BA8" s="13">
        <f t="shared" ca="1" si="7"/>
        <v>1453.872311851658</v>
      </c>
      <c r="BB8" s="13">
        <f t="shared" ca="1" si="7"/>
        <v>1487.6758095576799</v>
      </c>
      <c r="BC8" s="13">
        <f t="shared" ca="1" si="7"/>
        <v>1514.7911432110163</v>
      </c>
      <c r="BD8" s="13">
        <f t="shared" ca="1" si="7"/>
        <v>1533.5587195545704</v>
      </c>
      <c r="BE8" s="13">
        <f t="shared" ca="1" si="7"/>
        <v>1564.5092746749272</v>
      </c>
      <c r="BF8" s="13">
        <f t="shared" ca="1" si="7"/>
        <v>1593.4066902846403</v>
      </c>
      <c r="BG8" s="13">
        <f t="shared" ca="1" si="7"/>
        <v>1621.0226778495935</v>
      </c>
      <c r="BH8" s="13">
        <f t="shared" ca="1" si="7"/>
        <v>1648.7694296756456</v>
      </c>
      <c r="BI8" s="13">
        <f t="shared" ca="1" si="7"/>
        <v>1678.8614662393522</v>
      </c>
      <c r="BJ8" s="13">
        <f t="shared" ca="1" si="7"/>
        <v>1708.7292645053417</v>
      </c>
      <c r="BK8" s="13">
        <f t="shared" ca="1" si="7"/>
        <v>1738.8505180303059</v>
      </c>
      <c r="BL8" s="13">
        <f t="shared" ca="1" si="7"/>
        <v>1769.6261256568559</v>
      </c>
      <c r="BM8" s="13">
        <f t="shared" ca="1" si="7"/>
        <v>1801.1928438938296</v>
      </c>
      <c r="BN8" s="13">
        <f t="shared" ca="1" si="7"/>
        <v>1833.1447361517105</v>
      </c>
      <c r="BO8" s="13">
        <f t="shared" ca="1" si="7"/>
        <v>1865.6409757138531</v>
      </c>
      <c r="BP8" s="13">
        <f t="shared" ca="1" si="7"/>
        <v>1898.7575409357694</v>
      </c>
      <c r="BQ8" s="13">
        <f t="shared" ca="1" si="7"/>
        <v>1932.4855439349806</v>
      </c>
      <c r="BR8" s="13">
        <f t="shared" ca="1" si="7"/>
        <v>1966.778055735391</v>
      </c>
      <c r="BS8" s="13">
        <f t="shared" ca="1" si="7"/>
        <v>2001.6819170013539</v>
      </c>
      <c r="BT8" s="13">
        <f t="shared" ca="1" si="7"/>
        <v>2037.2146281271084</v>
      </c>
      <c r="BU8" s="13">
        <f t="shared" ca="1" si="7"/>
        <v>2073.3784155585336</v>
      </c>
      <c r="BV8" s="13">
        <f t="shared" ca="1" si="7"/>
        <v>2110.1784087050696</v>
      </c>
      <c r="BW8" s="13">
        <f t="shared" ca="1" si="7"/>
        <v>2147.6333341799645</v>
      </c>
      <c r="BX8" s="13"/>
      <c r="BY8" s="13"/>
      <c r="BZ8" s="13"/>
      <c r="CA8" s="13"/>
      <c r="CB8" s="13"/>
      <c r="CC8" s="13"/>
      <c r="CD8" s="13"/>
      <c r="CE8" s="13"/>
      <c r="CF8" s="13"/>
      <c r="CG8" s="13"/>
    </row>
    <row r="9" spans="1:85" x14ac:dyDescent="0.25">
      <c r="A9" s="5" t="s">
        <v>21</v>
      </c>
      <c r="D9" s="8">
        <f t="shared" ref="D9:AE9" si="8">D8/D6</f>
        <v>0.30039787798408485</v>
      </c>
      <c r="E9" s="8">
        <f t="shared" si="8"/>
        <v>0.27160493827160492</v>
      </c>
      <c r="F9" s="8">
        <f t="shared" si="8"/>
        <v>0.2114737550471063</v>
      </c>
      <c r="G9" s="8">
        <f t="shared" si="8"/>
        <v>0.25486448922863097</v>
      </c>
      <c r="H9" s="8">
        <f t="shared" si="8"/>
        <v>0.25825688073394498</v>
      </c>
      <c r="I9" s="8">
        <f t="shared" si="8"/>
        <v>0.26747678864008734</v>
      </c>
      <c r="J9" s="8">
        <f t="shared" si="8"/>
        <v>0.2901325478645066</v>
      </c>
      <c r="K9" s="8">
        <f t="shared" si="8"/>
        <v>0.24901332017760236</v>
      </c>
      <c r="L9" s="8">
        <f t="shared" si="8"/>
        <v>0.30736333209371508</v>
      </c>
      <c r="M9" s="8">
        <f t="shared" si="8"/>
        <v>0.30758077879038936</v>
      </c>
      <c r="N9" s="8">
        <f t="shared" si="8"/>
        <v>0.28350940904588973</v>
      </c>
      <c r="O9" s="8">
        <f t="shared" si="8"/>
        <v>0.21913580246913578</v>
      </c>
      <c r="P9" s="8">
        <f t="shared" si="8"/>
        <v>0.2121833749554049</v>
      </c>
      <c r="Q9" s="8">
        <f t="shared" si="8"/>
        <v>0.31272131728045321</v>
      </c>
      <c r="R9" s="8">
        <f t="shared" si="8"/>
        <v>0.27597955706984667</v>
      </c>
      <c r="S9" s="8">
        <f t="shared" si="8"/>
        <v>0.3141891891891892</v>
      </c>
      <c r="T9" s="8">
        <f t="shared" si="8"/>
        <v>0.24752798507462684</v>
      </c>
      <c r="U9" s="8">
        <f t="shared" si="8"/>
        <v>0.26998411858125992</v>
      </c>
      <c r="V9" s="8">
        <f t="shared" si="8"/>
        <v>0.30673146802325579</v>
      </c>
      <c r="W9" s="8">
        <f t="shared" si="8"/>
        <v>0.29699687987519496</v>
      </c>
      <c r="X9" s="8">
        <f t="shared" si="8"/>
        <v>0.24904150691781965</v>
      </c>
      <c r="Y9" s="8">
        <f t="shared" si="8"/>
        <v>0.28174473907094921</v>
      </c>
      <c r="Z9" s="8">
        <f t="shared" si="8"/>
        <v>0.27222983565727055</v>
      </c>
      <c r="AA9" s="8">
        <f t="shared" si="8"/>
        <v>0.26604251422416758</v>
      </c>
      <c r="AB9" s="8">
        <f t="shared" si="8"/>
        <v>0.27286930867954562</v>
      </c>
      <c r="AC9" s="8">
        <f t="shared" si="8"/>
        <v>0.27027967829374949</v>
      </c>
      <c r="AD9" s="8">
        <f t="shared" si="8"/>
        <v>0.26971980846622839</v>
      </c>
      <c r="AE9" s="8">
        <f t="shared" si="8"/>
        <v>0.27095132498910013</v>
      </c>
      <c r="AF9" s="14">
        <f t="shared" ref="AF9:BW9" si="9">SUM(AC8:AE8)/SUM(AC6:AE6)</f>
        <v>0.2703047550182241</v>
      </c>
      <c r="AG9" s="14">
        <f t="shared" ca="1" si="9"/>
        <v>0.27031413838737389</v>
      </c>
      <c r="AH9" s="14">
        <f t="shared" ca="1" si="9"/>
        <v>0.27053203618587379</v>
      </c>
      <c r="AI9" s="14">
        <f t="shared" ca="1" si="9"/>
        <v>0.27039048890612694</v>
      </c>
      <c r="AJ9" s="14">
        <f t="shared" ca="1" si="9"/>
        <v>0.27041428512042315</v>
      </c>
      <c r="AK9" s="14">
        <f t="shared" ca="1" si="9"/>
        <v>0.27044256734586686</v>
      </c>
      <c r="AL9" s="14">
        <f t="shared" ca="1" si="9"/>
        <v>0.27041701928905881</v>
      </c>
      <c r="AM9" s="14">
        <f t="shared" ca="1" si="9"/>
        <v>0.27042468343516513</v>
      </c>
      <c r="AN9" s="14">
        <f t="shared" ca="1" si="9"/>
        <v>0.27042771685229577</v>
      </c>
      <c r="AO9" s="14">
        <f t="shared" ca="1" si="9"/>
        <v>0.27042334955980357</v>
      </c>
      <c r="AP9" s="14">
        <f t="shared" ca="1" si="9"/>
        <v>0.27042522522322504</v>
      </c>
      <c r="AQ9" s="14">
        <f t="shared" ca="1" si="9"/>
        <v>0.2704253868133753</v>
      </c>
      <c r="AR9" s="14">
        <f t="shared" ca="1" si="9"/>
        <v>0.27042468781679252</v>
      </c>
      <c r="AS9" s="14">
        <f t="shared" ca="1" si="9"/>
        <v>0.27042509142042376</v>
      </c>
      <c r="AT9" s="14">
        <f t="shared" ca="1" si="9"/>
        <v>0.27042505087399499</v>
      </c>
      <c r="AU9" s="14">
        <f t="shared" ca="1" si="9"/>
        <v>0.2704249486319662</v>
      </c>
      <c r="AV9" s="14">
        <f t="shared" ca="1" si="9"/>
        <v>0.27042502832561172</v>
      </c>
      <c r="AW9" s="14">
        <f t="shared" ca="1" si="9"/>
        <v>0.27042500897653149</v>
      </c>
      <c r="AX9" s="14">
        <f t="shared" ca="1" si="9"/>
        <v>0.27042499608501247</v>
      </c>
      <c r="AY9" s="14">
        <f t="shared" ca="1" si="9"/>
        <v>0.27042501073101938</v>
      </c>
      <c r="AZ9" s="14">
        <f t="shared" ca="1" si="9"/>
        <v>0.27042500528507418</v>
      </c>
      <c r="BA9" s="14">
        <f t="shared" ca="1" si="9"/>
        <v>0.27042500411852888</v>
      </c>
      <c r="BB9" s="14">
        <f t="shared" ca="1" si="9"/>
        <v>0.27042500671418712</v>
      </c>
      <c r="BC9" s="14">
        <f t="shared" ca="1" si="9"/>
        <v>0.270425005383786</v>
      </c>
      <c r="BD9" s="14">
        <f t="shared" ca="1" si="9"/>
        <v>0.27042500541513081</v>
      </c>
      <c r="BE9" s="14">
        <f t="shared" ca="1" si="9"/>
        <v>0.27042500583071355</v>
      </c>
      <c r="BF9" s="14">
        <f t="shared" ca="1" si="9"/>
        <v>0.2704250055457878</v>
      </c>
      <c r="BG9" s="14">
        <f t="shared" ca="1" si="9"/>
        <v>0.27042500559809524</v>
      </c>
      <c r="BH9" s="14">
        <f t="shared" ca="1" si="9"/>
        <v>0.27042500565680838</v>
      </c>
      <c r="BI9" s="14">
        <f t="shared" ca="1" si="9"/>
        <v>0.27042500560086241</v>
      </c>
      <c r="BJ9" s="14">
        <f t="shared" ca="1" si="9"/>
        <v>0.27042500561859573</v>
      </c>
      <c r="BK9" s="14">
        <f t="shared" ca="1" si="9"/>
        <v>0.27042500562519411</v>
      </c>
      <c r="BL9" s="14">
        <f t="shared" ca="1" si="9"/>
        <v>0.2704250056150263</v>
      </c>
      <c r="BM9" s="14">
        <f t="shared" ca="1" si="9"/>
        <v>0.27042500561958421</v>
      </c>
      <c r="BN9" s="14">
        <f t="shared" ca="1" si="9"/>
        <v>0.27042500561990229</v>
      </c>
      <c r="BO9" s="14">
        <f t="shared" ca="1" si="9"/>
        <v>0.27042500561819954</v>
      </c>
      <c r="BP9" s="14">
        <f t="shared" ca="1" si="9"/>
        <v>0.27042500561922056</v>
      </c>
      <c r="BQ9" s="14">
        <f t="shared" ca="1" si="9"/>
        <v>0.27042500561910354</v>
      </c>
      <c r="BR9" s="14">
        <f t="shared" ca="1" si="9"/>
        <v>0.27042500561884647</v>
      </c>
      <c r="BS9" s="14">
        <f t="shared" ca="1" si="9"/>
        <v>0.27042500561905469</v>
      </c>
      <c r="BT9" s="14">
        <f t="shared" ca="1" si="9"/>
        <v>0.27042500561900129</v>
      </c>
      <c r="BU9" s="14">
        <f t="shared" ca="1" si="9"/>
        <v>0.27042500561896837</v>
      </c>
      <c r="BV9" s="14">
        <f t="shared" ca="1" si="9"/>
        <v>0.27042500561900762</v>
      </c>
      <c r="BW9" s="14">
        <f t="shared" ca="1" si="9"/>
        <v>0.27042500561899241</v>
      </c>
      <c r="BX9" s="14"/>
      <c r="BY9" s="14"/>
      <c r="BZ9" s="14"/>
      <c r="CA9" s="14"/>
      <c r="CB9" s="14"/>
      <c r="CC9" s="14"/>
      <c r="CD9" s="14"/>
      <c r="CE9" s="14"/>
      <c r="CF9" s="14"/>
      <c r="CG9" s="14"/>
    </row>
    <row r="10" spans="1:85" x14ac:dyDescent="0.25">
      <c r="A10" s="3" t="s">
        <v>9</v>
      </c>
      <c r="D10" s="12">
        <v>26.4</v>
      </c>
      <c r="E10" s="12">
        <v>29.099999999999998</v>
      </c>
      <c r="F10" s="12">
        <v>36.6</v>
      </c>
      <c r="G10" s="12">
        <v>35.4</v>
      </c>
      <c r="H10" s="12">
        <v>44.699999999999996</v>
      </c>
      <c r="I10" s="12">
        <v>41.4</v>
      </c>
      <c r="J10" s="12">
        <v>47.1</v>
      </c>
      <c r="K10" s="12">
        <v>41.4</v>
      </c>
      <c r="L10" s="12">
        <v>63</v>
      </c>
      <c r="M10" s="12">
        <v>60.9</v>
      </c>
      <c r="N10" s="12">
        <v>70.8</v>
      </c>
      <c r="O10" s="12">
        <v>93</v>
      </c>
      <c r="P10" s="12">
        <v>130.5</v>
      </c>
      <c r="Q10" s="12">
        <v>162.6</v>
      </c>
      <c r="R10" s="12">
        <v>111.89999999999999</v>
      </c>
      <c r="S10" s="12">
        <v>120.3</v>
      </c>
      <c r="T10" s="12">
        <v>129.9</v>
      </c>
      <c r="U10" s="12">
        <v>118.19999999999999</v>
      </c>
      <c r="V10" s="12">
        <v>131.1</v>
      </c>
      <c r="W10" s="12">
        <v>85.8</v>
      </c>
      <c r="X10" s="12">
        <v>95.1</v>
      </c>
      <c r="Y10" s="12">
        <v>93.684292017047369</v>
      </c>
      <c r="Z10" s="12">
        <v>90.943793932851349</v>
      </c>
      <c r="AA10" s="12">
        <v>100.72517045505191</v>
      </c>
      <c r="AB10" s="12">
        <v>104.38855058549464</v>
      </c>
      <c r="AC10" s="12">
        <v>106.20018578673444</v>
      </c>
      <c r="AD10" s="12">
        <v>101.21450785330372</v>
      </c>
      <c r="AE10" s="12">
        <v>96.528135440481662</v>
      </c>
      <c r="AF10" s="13">
        <f t="shared" ref="AF10:BW10" ca="1" si="10">AF11*AF8</f>
        <v>86.184655795926957</v>
      </c>
      <c r="AG10" s="13">
        <f t="shared" ca="1" si="10"/>
        <v>94.981488160367476</v>
      </c>
      <c r="AH10" s="13">
        <f t="shared" ca="1" si="10"/>
        <v>103.6024496732841</v>
      </c>
      <c r="AI10" s="13">
        <f t="shared" ca="1" si="10"/>
        <v>112.18156718740971</v>
      </c>
      <c r="AJ10" s="13">
        <f t="shared" ca="1" si="10"/>
        <v>120.85325195263496</v>
      </c>
      <c r="AK10" s="13">
        <f t="shared" ca="1" si="10"/>
        <v>129.4758726205111</v>
      </c>
      <c r="AL10" s="13">
        <f t="shared" ca="1" si="10"/>
        <v>138.09931114687842</v>
      </c>
      <c r="AM10" s="13">
        <f t="shared" ca="1" si="10"/>
        <v>146.73963127200923</v>
      </c>
      <c r="AN10" s="13">
        <f t="shared" ca="1" si="10"/>
        <v>155.36805563977452</v>
      </c>
      <c r="AO10" s="13">
        <f t="shared" ca="1" si="10"/>
        <v>163.99868555126628</v>
      </c>
      <c r="AP10" s="13">
        <f t="shared" ca="1" si="10"/>
        <v>172.63198980112961</v>
      </c>
      <c r="AQ10" s="13">
        <f t="shared" ca="1" si="10"/>
        <v>181.26269036553643</v>
      </c>
      <c r="AR10" s="13">
        <f t="shared" ca="1" si="10"/>
        <v>189.89423409657513</v>
      </c>
      <c r="AS10" s="13">
        <f t="shared" ca="1" si="10"/>
        <v>198.5261115564214</v>
      </c>
      <c r="AT10" s="13">
        <f t="shared" ca="1" si="10"/>
        <v>207.1574676431029</v>
      </c>
      <c r="AU10" s="13">
        <f t="shared" ca="1" si="10"/>
        <v>215.78906278844181</v>
      </c>
      <c r="AV10" s="13">
        <f t="shared" ca="1" si="10"/>
        <v>224.42067627343221</v>
      </c>
      <c r="AW10" s="13">
        <f t="shared" ca="1" si="10"/>
        <v>233.05219441379168</v>
      </c>
      <c r="AX10" s="13">
        <f t="shared" ca="1" si="10"/>
        <v>241.68377099126462</v>
      </c>
      <c r="AY10" s="13">
        <f t="shared" ca="1" si="10"/>
        <v>250.31534084785386</v>
      </c>
      <c r="AZ10" s="13">
        <f t="shared" ca="1" si="10"/>
        <v>245.47944822747883</v>
      </c>
      <c r="BA10" s="13">
        <f t="shared" ca="1" si="10"/>
        <v>252.21227963951725</v>
      </c>
      <c r="BB10" s="13">
        <f t="shared" ca="1" si="10"/>
        <v>258.07638517045257</v>
      </c>
      <c r="BC10" s="13">
        <f t="shared" ca="1" si="10"/>
        <v>262.78024965719743</v>
      </c>
      <c r="BD10" s="13">
        <f t="shared" ca="1" si="10"/>
        <v>266.03597800777186</v>
      </c>
      <c r="BE10" s="13">
        <f t="shared" ca="1" si="10"/>
        <v>271.4051638785495</v>
      </c>
      <c r="BF10" s="13">
        <f t="shared" ca="1" si="10"/>
        <v>276.41817818478108</v>
      </c>
      <c r="BG10" s="13">
        <f t="shared" ca="1" si="10"/>
        <v>281.20889552474193</v>
      </c>
      <c r="BH10" s="13">
        <f t="shared" ca="1" si="10"/>
        <v>286.02229735833725</v>
      </c>
      <c r="BI10" s="13">
        <f t="shared" ca="1" si="10"/>
        <v>291.24255022039233</v>
      </c>
      <c r="BJ10" s="13">
        <f t="shared" ca="1" si="10"/>
        <v>296.42390314552324</v>
      </c>
      <c r="BK10" s="13">
        <f t="shared" ca="1" si="10"/>
        <v>301.64922451998007</v>
      </c>
      <c r="BL10" s="13">
        <f t="shared" ca="1" si="10"/>
        <v>306.98806075641232</v>
      </c>
      <c r="BM10" s="13">
        <f t="shared" ca="1" si="10"/>
        <v>312.46413589153843</v>
      </c>
      <c r="BN10" s="13">
        <f t="shared" ca="1" si="10"/>
        <v>318.0070295571474</v>
      </c>
      <c r="BO10" s="13">
        <f t="shared" ca="1" si="10"/>
        <v>323.64435453622406</v>
      </c>
      <c r="BP10" s="13">
        <f t="shared" ca="1" si="10"/>
        <v>329.38929127243921</v>
      </c>
      <c r="BQ10" s="13">
        <f t="shared" ca="1" si="10"/>
        <v>335.24029792501733</v>
      </c>
      <c r="BR10" s="13">
        <f t="shared" ca="1" si="10"/>
        <v>341.18923343351582</v>
      </c>
      <c r="BS10" s="13">
        <f t="shared" ca="1" si="10"/>
        <v>347.24422354029753</v>
      </c>
      <c r="BT10" s="13">
        <f t="shared" ca="1" si="10"/>
        <v>353.40830414681443</v>
      </c>
      <c r="BU10" s="13">
        <f t="shared" ca="1" si="10"/>
        <v>359.68186148884706</v>
      </c>
      <c r="BV10" s="13">
        <f t="shared" ca="1" si="10"/>
        <v>366.06578539704662</v>
      </c>
      <c r="BW10" s="13">
        <f t="shared" ca="1" si="10"/>
        <v>372.56332449343307</v>
      </c>
      <c r="BX10" s="13"/>
      <c r="BY10" s="13"/>
      <c r="BZ10" s="13"/>
      <c r="CA10" s="13"/>
      <c r="CB10" s="13"/>
      <c r="CC10" s="13"/>
      <c r="CD10" s="13"/>
      <c r="CE10" s="13"/>
      <c r="CF10" s="13"/>
      <c r="CG10" s="13"/>
    </row>
    <row r="11" spans="1:85" x14ac:dyDescent="0.25">
      <c r="A11" s="5" t="s">
        <v>22</v>
      </c>
      <c r="D11" s="8">
        <f t="shared" ref="D11:AE11" si="11">D10/D8</f>
        <v>0.19426048565121412</v>
      </c>
      <c r="E11" s="8">
        <f t="shared" si="11"/>
        <v>0.22045454545454543</v>
      </c>
      <c r="F11" s="8">
        <f t="shared" si="11"/>
        <v>0.29116945107398573</v>
      </c>
      <c r="G11" s="8">
        <f t="shared" si="11"/>
        <v>0.24130879345603273</v>
      </c>
      <c r="H11" s="8">
        <f t="shared" si="11"/>
        <v>0.26465364120781526</v>
      </c>
      <c r="I11" s="8">
        <f t="shared" si="11"/>
        <v>0.21133231240428788</v>
      </c>
      <c r="J11" s="8">
        <f t="shared" si="11"/>
        <v>0.19923857868020306</v>
      </c>
      <c r="K11" s="8">
        <f t="shared" si="11"/>
        <v>0.2050520059435364</v>
      </c>
      <c r="L11" s="8">
        <f t="shared" si="11"/>
        <v>0.19056261343012706</v>
      </c>
      <c r="M11" s="8">
        <f t="shared" si="11"/>
        <v>0.20505050505050504</v>
      </c>
      <c r="N11" s="8">
        <f t="shared" si="11"/>
        <v>0.20611353711790392</v>
      </c>
      <c r="O11" s="8">
        <f t="shared" si="11"/>
        <v>0.25683512841756423</v>
      </c>
      <c r="P11" s="8">
        <f t="shared" si="11"/>
        <v>0.27427490542244642</v>
      </c>
      <c r="Q11" s="8">
        <f t="shared" si="11"/>
        <v>0.23014861995753716</v>
      </c>
      <c r="R11" s="8">
        <f t="shared" si="11"/>
        <v>0.21585648148148148</v>
      </c>
      <c r="S11" s="8">
        <f t="shared" si="11"/>
        <v>0.17020373514431239</v>
      </c>
      <c r="T11" s="8">
        <f t="shared" si="11"/>
        <v>0.24477105709440367</v>
      </c>
      <c r="U11" s="8">
        <f t="shared" si="11"/>
        <v>0.19313725490196076</v>
      </c>
      <c r="V11" s="8">
        <f t="shared" si="11"/>
        <v>0.19413593958240782</v>
      </c>
      <c r="W11" s="8">
        <f t="shared" si="11"/>
        <v>0.18778726198292844</v>
      </c>
      <c r="X11" s="8">
        <f t="shared" si="11"/>
        <v>0.15913654618473894</v>
      </c>
      <c r="Y11" s="8">
        <f t="shared" si="11"/>
        <v>0.18036767256330213</v>
      </c>
      <c r="Z11" s="8">
        <f t="shared" si="11"/>
        <v>0.1744602658724381</v>
      </c>
      <c r="AA11" s="8">
        <f t="shared" si="11"/>
        <v>0.17074353073754284</v>
      </c>
      <c r="AB11" s="8">
        <f t="shared" si="11"/>
        <v>0.17499734599358749</v>
      </c>
      <c r="AC11" s="8">
        <f t="shared" si="11"/>
        <v>0.17336395003002708</v>
      </c>
      <c r="AD11" s="8">
        <f t="shared" si="11"/>
        <v>0.17304628019732443</v>
      </c>
      <c r="AE11" s="8">
        <f t="shared" si="11"/>
        <v>0.17380349363896785</v>
      </c>
      <c r="AF11" s="14">
        <f t="shared" ref="AF11:BW11" si="12">SUM(AC10:AE10)/SUM(AC8:AE8)</f>
        <v>0.17339721663047833</v>
      </c>
      <c r="AG11" s="14">
        <f t="shared" ca="1" si="12"/>
        <v>0.17340966295292187</v>
      </c>
      <c r="AH11" s="14">
        <f t="shared" ca="1" si="12"/>
        <v>0.17354248913898326</v>
      </c>
      <c r="AI11" s="14">
        <f t="shared" ca="1" si="12"/>
        <v>0.17345419413599578</v>
      </c>
      <c r="AJ11" s="14">
        <f t="shared" ca="1" si="12"/>
        <v>0.17347000235120608</v>
      </c>
      <c r="AK11" s="14">
        <f t="shared" ca="1" si="12"/>
        <v>0.17348703457989509</v>
      </c>
      <c r="AL11" s="14">
        <f t="shared" ca="1" si="12"/>
        <v>0.17347119265306454</v>
      </c>
      <c r="AM11" s="14">
        <f t="shared" ca="1" si="12"/>
        <v>0.1734761025951965</v>
      </c>
      <c r="AN11" s="14">
        <f t="shared" ca="1" si="12"/>
        <v>0.17347788208216011</v>
      </c>
      <c r="AO11" s="14">
        <f t="shared" ca="1" si="12"/>
        <v>0.17347519028777247</v>
      </c>
      <c r="AP11" s="14">
        <f t="shared" ca="1" si="12"/>
        <v>0.17347637475364547</v>
      </c>
      <c r="AQ11" s="14">
        <f t="shared" ca="1" si="12"/>
        <v>0.17347645592562677</v>
      </c>
      <c r="AR11" s="14">
        <f t="shared" ca="1" si="12"/>
        <v>0.17347602808311277</v>
      </c>
      <c r="AS11" s="14">
        <f t="shared" ca="1" si="12"/>
        <v>0.17347628075137184</v>
      </c>
      <c r="AT11" s="14">
        <f t="shared" ca="1" si="12"/>
        <v>0.17347625226572794</v>
      </c>
      <c r="AU11" s="14">
        <f t="shared" ca="1" si="12"/>
        <v>0.17347619028241723</v>
      </c>
      <c r="AV11" s="14">
        <f t="shared" ca="1" si="12"/>
        <v>0.17347623984332824</v>
      </c>
      <c r="AW11" s="14">
        <f t="shared" ca="1" si="12"/>
        <v>0.17347622729818812</v>
      </c>
      <c r="AX11" s="14">
        <f t="shared" ca="1" si="12"/>
        <v>0.17347621961587148</v>
      </c>
      <c r="AY11" s="14">
        <f t="shared" ca="1" si="12"/>
        <v>0.17347622866940773</v>
      </c>
      <c r="AZ11" s="14">
        <f t="shared" ca="1" si="12"/>
        <v>0.17347622521081305</v>
      </c>
      <c r="BA11" s="14">
        <f t="shared" ca="1" si="12"/>
        <v>0.17347622455117714</v>
      </c>
      <c r="BB11" s="14">
        <f t="shared" ca="1" si="12"/>
        <v>0.1734762261457922</v>
      </c>
      <c r="BC11" s="14">
        <f t="shared" ca="1" si="12"/>
        <v>0.17347622530995424</v>
      </c>
      <c r="BD11" s="14">
        <f t="shared" ca="1" si="12"/>
        <v>0.17347622534143545</v>
      </c>
      <c r="BE11" s="14">
        <f t="shared" ca="1" si="12"/>
        <v>0.17347622559472645</v>
      </c>
      <c r="BF11" s="14">
        <f t="shared" ca="1" si="12"/>
        <v>0.17347622541700433</v>
      </c>
      <c r="BG11" s="14">
        <f t="shared" ca="1" si="12"/>
        <v>0.17347622545156885</v>
      </c>
      <c r="BH11" s="14">
        <f t="shared" ca="1" si="12"/>
        <v>0.17347622548691058</v>
      </c>
      <c r="BI11" s="14">
        <f t="shared" ca="1" si="12"/>
        <v>0.17347622545222585</v>
      </c>
      <c r="BJ11" s="14">
        <f t="shared" ca="1" si="12"/>
        <v>0.17347622546356675</v>
      </c>
      <c r="BK11" s="14">
        <f t="shared" ca="1" si="12"/>
        <v>0.17347622546742844</v>
      </c>
      <c r="BL11" s="14">
        <f t="shared" ca="1" si="12"/>
        <v>0.17347622546116256</v>
      </c>
      <c r="BM11" s="14">
        <f t="shared" ca="1" si="12"/>
        <v>0.17347622546403835</v>
      </c>
      <c r="BN11" s="14">
        <f t="shared" ca="1" si="12"/>
        <v>0.17347622546419009</v>
      </c>
      <c r="BO11" s="14">
        <f t="shared" ca="1" si="12"/>
        <v>0.17347622546314814</v>
      </c>
      <c r="BP11" s="14">
        <f t="shared" ca="1" si="12"/>
        <v>0.17347622546378696</v>
      </c>
      <c r="BQ11" s="14">
        <f t="shared" ca="1" si="12"/>
        <v>0.17347622546370606</v>
      </c>
      <c r="BR11" s="14">
        <f t="shared" ca="1" si="12"/>
        <v>0.17347622546355032</v>
      </c>
      <c r="BS11" s="14">
        <f t="shared" ca="1" si="12"/>
        <v>0.17347622546367972</v>
      </c>
      <c r="BT11" s="14">
        <f t="shared" ca="1" si="12"/>
        <v>0.17347622546364522</v>
      </c>
      <c r="BU11" s="14">
        <f t="shared" ca="1" si="12"/>
        <v>0.17347622546362565</v>
      </c>
      <c r="BV11" s="14">
        <f t="shared" ca="1" si="12"/>
        <v>0.17347622546364991</v>
      </c>
      <c r="BW11" s="14">
        <f t="shared" ca="1" si="12"/>
        <v>0.1734762254636403</v>
      </c>
      <c r="BX11" s="14"/>
      <c r="BY11" s="14"/>
      <c r="BZ11" s="14"/>
      <c r="CA11" s="14"/>
      <c r="CB11" s="14"/>
      <c r="CC11" s="14"/>
      <c r="CD11" s="14"/>
      <c r="CE11" s="14"/>
      <c r="CF11" s="14"/>
      <c r="CG11" s="14"/>
    </row>
    <row r="12" spans="1:85" x14ac:dyDescent="0.25">
      <c r="A12" s="3" t="s">
        <v>11</v>
      </c>
      <c r="D12" s="12">
        <v>11.4</v>
      </c>
      <c r="E12" s="12">
        <v>27.599999999999998</v>
      </c>
      <c r="F12" s="12">
        <v>24.599999999999998</v>
      </c>
      <c r="G12" s="12">
        <v>30.9</v>
      </c>
      <c r="H12" s="12">
        <v>24.3</v>
      </c>
      <c r="I12" s="12">
        <v>27</v>
      </c>
      <c r="J12" s="12">
        <v>36.299999999999997</v>
      </c>
      <c r="K12" s="12">
        <v>32.699999999999996</v>
      </c>
      <c r="L12" s="12">
        <v>44.1</v>
      </c>
      <c r="M12" s="12">
        <v>50.1</v>
      </c>
      <c r="N12" s="12">
        <v>59.699999999999996</v>
      </c>
      <c r="O12" s="12">
        <v>78.899999999999991</v>
      </c>
      <c r="P12" s="12">
        <v>124.5</v>
      </c>
      <c r="Q12" s="12">
        <v>142.79999999999998</v>
      </c>
      <c r="R12" s="12">
        <v>83.399999999999991</v>
      </c>
      <c r="S12" s="12">
        <v>106.2</v>
      </c>
      <c r="T12" s="12">
        <v>96.3</v>
      </c>
      <c r="U12" s="12">
        <v>88.2</v>
      </c>
      <c r="V12" s="12">
        <v>96.6</v>
      </c>
      <c r="W12" s="12">
        <v>70.5</v>
      </c>
      <c r="X12" s="12">
        <v>89.399999999999991</v>
      </c>
      <c r="Y12" s="12">
        <v>77.019297764014908</v>
      </c>
      <c r="Z12" s="12">
        <v>78.468945314718624</v>
      </c>
      <c r="AA12" s="12">
        <v>88.179954983002844</v>
      </c>
      <c r="AB12" s="12">
        <v>89.139231631360488</v>
      </c>
      <c r="AC12" s="12">
        <v>91.754965704387246</v>
      </c>
      <c r="AD12" s="12">
        <v>87.481501165628728</v>
      </c>
      <c r="AE12" s="12">
        <v>83.083823704979181</v>
      </c>
      <c r="AF12" s="13">
        <f t="shared" ref="AF12:BW12" ca="1" si="13">AF13*AF10</f>
        <v>74.38235677376106</v>
      </c>
      <c r="AG12" s="13">
        <f t="shared" ca="1" si="13"/>
        <v>81.941734375682231</v>
      </c>
      <c r="AH12" s="13">
        <f t="shared" ca="1" si="13"/>
        <v>89.318535851621661</v>
      </c>
      <c r="AI12" s="13">
        <f t="shared" ca="1" si="13"/>
        <v>96.768307606480136</v>
      </c>
      <c r="AJ12" s="13">
        <f t="shared" ca="1" si="13"/>
        <v>104.23333582424935</v>
      </c>
      <c r="AK12" s="13">
        <f t="shared" ca="1" si="13"/>
        <v>111.66160741628893</v>
      </c>
      <c r="AL12" s="13">
        <f t="shared" ca="1" si="13"/>
        <v>119.10980984648322</v>
      </c>
      <c r="AM12" s="13">
        <f t="shared" ca="1" si="13"/>
        <v>126.55735116620812</v>
      </c>
      <c r="AN12" s="13">
        <f t="shared" ca="1" si="13"/>
        <v>133.99828816086765</v>
      </c>
      <c r="AO12" s="13">
        <f t="shared" ca="1" si="13"/>
        <v>141.44399086858076</v>
      </c>
      <c r="AP12" s="13">
        <f t="shared" ca="1" si="13"/>
        <v>148.88875192431723</v>
      </c>
      <c r="AQ12" s="13">
        <f t="shared" ca="1" si="13"/>
        <v>156.33248508822942</v>
      </c>
      <c r="AR12" s="13">
        <f t="shared" ca="1" si="13"/>
        <v>163.77725022308002</v>
      </c>
      <c r="AS12" s="13">
        <f t="shared" ca="1" si="13"/>
        <v>171.22166994316532</v>
      </c>
      <c r="AT12" s="13">
        <f t="shared" ca="1" si="13"/>
        <v>178.66596554708178</v>
      </c>
      <c r="AU12" s="13">
        <f t="shared" ca="1" si="13"/>
        <v>186.11046583816196</v>
      </c>
      <c r="AV12" s="13">
        <f t="shared" ca="1" si="13"/>
        <v>193.55486992414774</v>
      </c>
      <c r="AW12" s="13">
        <f t="shared" ca="1" si="13"/>
        <v>200.99926847138093</v>
      </c>
      <c r="AX12" s="13">
        <f t="shared" ca="1" si="13"/>
        <v>208.44370408388895</v>
      </c>
      <c r="AY12" s="13">
        <f t="shared" ca="1" si="13"/>
        <v>215.88811644324824</v>
      </c>
      <c r="AZ12" s="13">
        <f t="shared" ca="1" si="13"/>
        <v>211.71733553611338</v>
      </c>
      <c r="BA12" s="13">
        <f t="shared" ca="1" si="13"/>
        <v>217.52416449776788</v>
      </c>
      <c r="BB12" s="13">
        <f t="shared" ca="1" si="13"/>
        <v>222.581746015942</v>
      </c>
      <c r="BC12" s="13">
        <f t="shared" ca="1" si="13"/>
        <v>226.6386638633563</v>
      </c>
      <c r="BD12" s="13">
        <f t="shared" ca="1" si="13"/>
        <v>229.4466141456937</v>
      </c>
      <c r="BE12" s="13">
        <f t="shared" ca="1" si="13"/>
        <v>234.07734660357585</v>
      </c>
      <c r="BF12" s="13">
        <f t="shared" ca="1" si="13"/>
        <v>238.4008942558668</v>
      </c>
      <c r="BG12" s="13">
        <f t="shared" ca="1" si="13"/>
        <v>242.53271830826282</v>
      </c>
      <c r="BH12" s="13">
        <f t="shared" ca="1" si="13"/>
        <v>246.68410696852945</v>
      </c>
      <c r="BI12" s="13">
        <f t="shared" ca="1" si="13"/>
        <v>251.1863903294396</v>
      </c>
      <c r="BJ12" s="13">
        <f t="shared" ca="1" si="13"/>
        <v>255.65512379921751</v>
      </c>
      <c r="BK12" s="13">
        <f t="shared" ca="1" si="13"/>
        <v>260.16177851835653</v>
      </c>
      <c r="BL12" s="13">
        <f t="shared" ca="1" si="13"/>
        <v>264.76633580016647</v>
      </c>
      <c r="BM12" s="13">
        <f t="shared" ca="1" si="13"/>
        <v>269.48925675970651</v>
      </c>
      <c r="BN12" s="13">
        <f t="shared" ca="1" si="13"/>
        <v>274.26980634212646</v>
      </c>
      <c r="BO12" s="13">
        <f t="shared" ca="1" si="13"/>
        <v>279.13179959096294</v>
      </c>
      <c r="BP12" s="13">
        <f t="shared" ca="1" si="13"/>
        <v>284.08660416846902</v>
      </c>
      <c r="BQ12" s="13">
        <f t="shared" ca="1" si="13"/>
        <v>289.13289029562856</v>
      </c>
      <c r="BR12" s="13">
        <f t="shared" ca="1" si="13"/>
        <v>294.2636365945508</v>
      </c>
      <c r="BS12" s="13">
        <f t="shared" ca="1" si="13"/>
        <v>299.48585122997355</v>
      </c>
      <c r="BT12" s="13">
        <f t="shared" ca="1" si="13"/>
        <v>304.80215256020358</v>
      </c>
      <c r="BU12" s="13">
        <f t="shared" ca="1" si="13"/>
        <v>310.2128736995557</v>
      </c>
      <c r="BV12" s="13">
        <f t="shared" ca="1" si="13"/>
        <v>315.71878209546003</v>
      </c>
      <c r="BW12" s="13">
        <f t="shared" ca="1" si="13"/>
        <v>321.32267956954854</v>
      </c>
      <c r="BX12" s="13"/>
      <c r="BY12" s="13"/>
      <c r="BZ12" s="13"/>
      <c r="CA12" s="13"/>
      <c r="CB12" s="13"/>
      <c r="CC12" s="13"/>
      <c r="CD12" s="13"/>
      <c r="CE12" s="13"/>
      <c r="CF12" s="13"/>
      <c r="CG12" s="13"/>
    </row>
    <row r="13" spans="1:85" x14ac:dyDescent="0.25">
      <c r="A13" s="5" t="s">
        <v>23</v>
      </c>
      <c r="D13" s="8">
        <f t="shared" ref="D13:AE13" si="14">D12/D10</f>
        <v>0.43181818181818188</v>
      </c>
      <c r="E13" s="8">
        <f t="shared" si="14"/>
        <v>0.94845360824742264</v>
      </c>
      <c r="F13" s="8">
        <f t="shared" si="14"/>
        <v>0.67213114754098358</v>
      </c>
      <c r="G13" s="8">
        <f t="shared" si="14"/>
        <v>0.8728813559322034</v>
      </c>
      <c r="H13" s="8">
        <f t="shared" si="14"/>
        <v>0.54362416107382561</v>
      </c>
      <c r="I13" s="8">
        <f t="shared" si="14"/>
        <v>0.65217391304347827</v>
      </c>
      <c r="J13" s="8">
        <f t="shared" si="14"/>
        <v>0.7707006369426751</v>
      </c>
      <c r="K13" s="8">
        <f t="shared" si="14"/>
        <v>0.78985507246376807</v>
      </c>
      <c r="L13" s="8">
        <f t="shared" si="14"/>
        <v>0.70000000000000007</v>
      </c>
      <c r="M13" s="8">
        <f t="shared" si="14"/>
        <v>0.82266009852216748</v>
      </c>
      <c r="N13" s="8">
        <f t="shared" si="14"/>
        <v>0.84322033898305082</v>
      </c>
      <c r="O13" s="8">
        <f t="shared" si="14"/>
        <v>0.84838709677419344</v>
      </c>
      <c r="P13" s="8">
        <f t="shared" si="14"/>
        <v>0.95402298850574707</v>
      </c>
      <c r="Q13" s="8">
        <f t="shared" si="14"/>
        <v>0.87822878228782275</v>
      </c>
      <c r="R13" s="8">
        <f t="shared" si="14"/>
        <v>0.74530831099195705</v>
      </c>
      <c r="S13" s="8">
        <f t="shared" si="14"/>
        <v>0.88279301745635919</v>
      </c>
      <c r="T13" s="8">
        <f t="shared" si="14"/>
        <v>0.74133949191685911</v>
      </c>
      <c r="U13" s="8">
        <f t="shared" si="14"/>
        <v>0.74619289340101536</v>
      </c>
      <c r="V13" s="8">
        <f t="shared" si="14"/>
        <v>0.73684210526315785</v>
      </c>
      <c r="W13" s="8">
        <f t="shared" si="14"/>
        <v>0.82167832167832167</v>
      </c>
      <c r="X13" s="8">
        <f t="shared" si="14"/>
        <v>0.94006309148264977</v>
      </c>
      <c r="Y13" s="8">
        <f t="shared" si="14"/>
        <v>0.82211538461538469</v>
      </c>
      <c r="Z13" s="8">
        <f t="shared" si="14"/>
        <v>0.86282902792307559</v>
      </c>
      <c r="AA13" s="8">
        <f t="shared" si="14"/>
        <v>0.87545103755721809</v>
      </c>
      <c r="AB13" s="8">
        <f t="shared" si="14"/>
        <v>0.85391770583455984</v>
      </c>
      <c r="AC13" s="8">
        <f t="shared" si="14"/>
        <v>0.86398121646081383</v>
      </c>
      <c r="AD13" s="8">
        <f t="shared" si="14"/>
        <v>0.86431780404861469</v>
      </c>
      <c r="AE13" s="8">
        <f t="shared" si="14"/>
        <v>0.86072131535377971</v>
      </c>
      <c r="AF13" s="14">
        <f t="shared" ref="AF13:BW13" si="15">SUM(AC12:AE12)/SUM(AC10:AE10)</f>
        <v>0.86305800129767796</v>
      </c>
      <c r="AG13" s="14">
        <f t="shared" ca="1" si="15"/>
        <v>0.86271268183681415</v>
      </c>
      <c r="AH13" s="14">
        <f t="shared" ca="1" si="15"/>
        <v>0.86212764402089404</v>
      </c>
      <c r="AI13" s="14">
        <f t="shared" ca="1" si="15"/>
        <v>0.8626043478677714</v>
      </c>
      <c r="AJ13" s="14">
        <f t="shared" ca="1" si="15"/>
        <v>0.86247853607696612</v>
      </c>
      <c r="AK13" s="14">
        <f t="shared" ca="1" si="15"/>
        <v>0.8624124723496932</v>
      </c>
      <c r="AL13" s="14">
        <f t="shared" ca="1" si="15"/>
        <v>0.86249387384562315</v>
      </c>
      <c r="AM13" s="14">
        <f t="shared" ca="1" si="15"/>
        <v>0.86246196797108277</v>
      </c>
      <c r="AN13" s="14">
        <f t="shared" ca="1" si="15"/>
        <v>0.86245713514975475</v>
      </c>
      <c r="AO13" s="14">
        <f t="shared" ca="1" si="15"/>
        <v>0.86247027159473866</v>
      </c>
      <c r="AP13" s="14">
        <f t="shared" ca="1" si="15"/>
        <v>0.86246327865325334</v>
      </c>
      <c r="AQ13" s="14">
        <f t="shared" ca="1" si="15"/>
        <v>0.86246366956690057</v>
      </c>
      <c r="AR13" s="14">
        <f t="shared" ca="1" si="15"/>
        <v>0.86246562989262376</v>
      </c>
      <c r="AS13" s="14">
        <f t="shared" ca="1" si="15"/>
        <v>0.86246423002398798</v>
      </c>
      <c r="AT13" s="14">
        <f t="shared" ca="1" si="15"/>
        <v>0.86246451831943061</v>
      </c>
      <c r="AU13" s="14">
        <f t="shared" ca="1" si="15"/>
        <v>0.86246477663524335</v>
      </c>
      <c r="AV13" s="14">
        <f t="shared" ca="1" si="15"/>
        <v>0.86246451591796369</v>
      </c>
      <c r="AW13" s="14">
        <f t="shared" ca="1" si="15"/>
        <v>0.86246460359219035</v>
      </c>
      <c r="AX13" s="14">
        <f t="shared" ca="1" si="15"/>
        <v>0.8624646298299562</v>
      </c>
      <c r="AY13" s="14">
        <f t="shared" ca="1" si="15"/>
        <v>0.86246458451968744</v>
      </c>
      <c r="AZ13" s="14">
        <f t="shared" ca="1" si="15"/>
        <v>0.86246460575355766</v>
      </c>
      <c r="BA13" s="14">
        <f t="shared" ca="1" si="15"/>
        <v>0.86246460643657596</v>
      </c>
      <c r="BB13" s="14">
        <f t="shared" ca="1" si="15"/>
        <v>0.86246459887809068</v>
      </c>
      <c r="BC13" s="14">
        <f t="shared" ca="1" si="15"/>
        <v>0.86246460363368782</v>
      </c>
      <c r="BD13" s="14">
        <f t="shared" ca="1" si="15"/>
        <v>0.86246460296054672</v>
      </c>
      <c r="BE13" s="14">
        <f t="shared" ca="1" si="15"/>
        <v>0.86246460184642104</v>
      </c>
      <c r="BF13" s="14">
        <f t="shared" ca="1" si="15"/>
        <v>0.86246460280372605</v>
      </c>
      <c r="BG13" s="14">
        <f t="shared" ca="1" si="15"/>
        <v>0.86246460253574653</v>
      </c>
      <c r="BH13" s="14">
        <f t="shared" ca="1" si="15"/>
        <v>0.86246460239942846</v>
      </c>
      <c r="BI13" s="14">
        <f t="shared" ca="1" si="15"/>
        <v>0.86246460257733293</v>
      </c>
      <c r="BJ13" s="14">
        <f t="shared" ca="1" si="15"/>
        <v>0.86246460250443724</v>
      </c>
      <c r="BK13" s="14">
        <f t="shared" ca="1" si="15"/>
        <v>0.86246460249435986</v>
      </c>
      <c r="BL13" s="14">
        <f t="shared" ca="1" si="15"/>
        <v>0.86246460252489165</v>
      </c>
      <c r="BM13" s="14">
        <f t="shared" ca="1" si="15"/>
        <v>0.86246460250801638</v>
      </c>
      <c r="BN13" s="14">
        <f t="shared" ca="1" si="15"/>
        <v>0.86246460250916834</v>
      </c>
      <c r="BO13" s="14">
        <f t="shared" ca="1" si="15"/>
        <v>0.8624646025139332</v>
      </c>
      <c r="BP13" s="14">
        <f t="shared" ca="1" si="15"/>
        <v>0.86246460251040724</v>
      </c>
      <c r="BQ13" s="14">
        <f t="shared" ca="1" si="15"/>
        <v>0.86246460251117674</v>
      </c>
      <c r="BR13" s="14">
        <f t="shared" ca="1" si="15"/>
        <v>0.862464602511823</v>
      </c>
      <c r="BS13" s="14">
        <f t="shared" ca="1" si="15"/>
        <v>0.86246460251114399</v>
      </c>
      <c r="BT13" s="14">
        <f t="shared" ca="1" si="15"/>
        <v>0.86246460251138102</v>
      </c>
      <c r="BU13" s="14">
        <f t="shared" ca="1" si="15"/>
        <v>0.86246460251144674</v>
      </c>
      <c r="BV13" s="14">
        <f t="shared" ca="1" si="15"/>
        <v>0.86246460251132562</v>
      </c>
      <c r="BW13" s="14">
        <f t="shared" ca="1" si="15"/>
        <v>0.86246460251138402</v>
      </c>
      <c r="BX13" s="14"/>
      <c r="BY13" s="14"/>
      <c r="BZ13" s="14"/>
      <c r="CA13" s="14"/>
      <c r="CB13" s="14"/>
      <c r="CC13" s="14"/>
      <c r="CD13" s="14"/>
      <c r="CE13" s="14"/>
      <c r="CF13" s="14"/>
      <c r="CG13" s="14"/>
    </row>
    <row r="14" spans="1:85" x14ac:dyDescent="0.25">
      <c r="A14" s="3" t="s">
        <v>13</v>
      </c>
      <c r="D14" s="12">
        <v>8.6999999999999993</v>
      </c>
      <c r="E14" s="12">
        <v>20</v>
      </c>
      <c r="F14" s="12">
        <v>16.2</v>
      </c>
      <c r="G14" s="12">
        <v>22</v>
      </c>
      <c r="H14" s="12">
        <v>17.7</v>
      </c>
      <c r="I14" s="12">
        <v>21</v>
      </c>
      <c r="J14" s="12">
        <v>27</v>
      </c>
      <c r="K14" s="12">
        <v>25.8</v>
      </c>
      <c r="L14" s="12">
        <v>25</v>
      </c>
      <c r="M14" s="12">
        <v>29</v>
      </c>
      <c r="N14" s="12">
        <v>27</v>
      </c>
      <c r="O14" s="12">
        <v>27</v>
      </c>
      <c r="P14" s="12">
        <v>29</v>
      </c>
      <c r="Q14" s="12">
        <v>32</v>
      </c>
      <c r="R14" s="12">
        <v>32</v>
      </c>
      <c r="S14" s="12">
        <v>35</v>
      </c>
      <c r="T14" s="12">
        <v>27</v>
      </c>
      <c r="U14" s="12">
        <v>29</v>
      </c>
      <c r="V14" s="12">
        <v>35</v>
      </c>
      <c r="W14" s="12">
        <v>42</v>
      </c>
      <c r="X14" s="12">
        <v>39</v>
      </c>
      <c r="Y14" s="12">
        <v>34.831339339671459</v>
      </c>
      <c r="Z14" s="12">
        <v>38.363962404736739</v>
      </c>
      <c r="AA14" s="12">
        <v>40.399557499154973</v>
      </c>
      <c r="AB14" s="12">
        <v>41.555519147715287</v>
      </c>
      <c r="AC14" s="12">
        <v>43.16020926579138</v>
      </c>
      <c r="AD14" s="12">
        <v>40.677534189313334</v>
      </c>
      <c r="AE14" s="12">
        <v>38.819281261531295</v>
      </c>
      <c r="AF14" s="13">
        <f t="shared" ref="AF14:BW14" ca="1" si="16">AF15*AF12</f>
        <v>34.78007192383965</v>
      </c>
      <c r="AG14" s="13">
        <f t="shared" ca="1" si="16"/>
        <v>38.228760883442312</v>
      </c>
      <c r="AH14" s="13">
        <f t="shared" ca="1" si="16"/>
        <v>41.720940687145472</v>
      </c>
      <c r="AI14" s="13">
        <f t="shared" ca="1" si="16"/>
        <v>45.196577437198684</v>
      </c>
      <c r="AJ14" s="13">
        <f t="shared" ca="1" si="16"/>
        <v>48.66799739191697</v>
      </c>
      <c r="AK14" s="13">
        <f t="shared" ca="1" si="16"/>
        <v>52.148275198561983</v>
      </c>
      <c r="AL14" s="13">
        <f t="shared" ca="1" si="16"/>
        <v>55.623942867686729</v>
      </c>
      <c r="AM14" s="13">
        <f t="shared" ca="1" si="16"/>
        <v>59.099636950862582</v>
      </c>
      <c r="AN14" s="13">
        <f t="shared" ca="1" si="16"/>
        <v>62.576945631416756</v>
      </c>
      <c r="AO14" s="13">
        <f t="shared" ca="1" si="16"/>
        <v>66.05313693234028</v>
      </c>
      <c r="AP14" s="13">
        <f t="shared" ca="1" si="16"/>
        <v>69.5295257461554</v>
      </c>
      <c r="AQ14" s="13">
        <f t="shared" ca="1" si="16"/>
        <v>73.006171482599299</v>
      </c>
      <c r="AR14" s="13">
        <f t="shared" ca="1" si="16"/>
        <v>76.482572525734824</v>
      </c>
      <c r="AS14" s="13">
        <f t="shared" ca="1" si="16"/>
        <v>79.959050862750161</v>
      </c>
      <c r="AT14" s="13">
        <f t="shared" ca="1" si="16"/>
        <v>83.435561771303384</v>
      </c>
      <c r="AU14" s="13">
        <f t="shared" ca="1" si="16"/>
        <v>86.912023608618952</v>
      </c>
      <c r="AV14" s="13">
        <f t="shared" ca="1" si="16"/>
        <v>90.388507532076176</v>
      </c>
      <c r="AW14" s="13">
        <f t="shared" ca="1" si="16"/>
        <v>93.864993448319467</v>
      </c>
      <c r="AX14" s="13">
        <f t="shared" ca="1" si="16"/>
        <v>97.341470365287293</v>
      </c>
      <c r="AY14" s="13">
        <f t="shared" ca="1" si="16"/>
        <v>100.81795270400993</v>
      </c>
      <c r="AZ14" s="13">
        <f t="shared" ca="1" si="16"/>
        <v>98.870234447506419</v>
      </c>
      <c r="BA14" s="13">
        <f t="shared" ca="1" si="16"/>
        <v>101.58197281842746</v>
      </c>
      <c r="BB14" s="13">
        <f t="shared" ca="1" si="16"/>
        <v>103.94382232022284</v>
      </c>
      <c r="BC14" s="13">
        <f t="shared" ca="1" si="16"/>
        <v>105.83836929535344</v>
      </c>
      <c r="BD14" s="13">
        <f t="shared" ca="1" si="16"/>
        <v>107.14965826670928</v>
      </c>
      <c r="BE14" s="13">
        <f t="shared" ca="1" si="16"/>
        <v>109.31217202012793</v>
      </c>
      <c r="BF14" s="13">
        <f t="shared" ca="1" si="16"/>
        <v>111.33123275454888</v>
      </c>
      <c r="BG14" s="13">
        <f t="shared" ca="1" si="16"/>
        <v>113.26076011574968</v>
      </c>
      <c r="BH14" s="13">
        <f t="shared" ca="1" si="16"/>
        <v>115.19942411085185</v>
      </c>
      <c r="BI14" s="13">
        <f t="shared" ca="1" si="16"/>
        <v>117.3019529420485</v>
      </c>
      <c r="BJ14" s="13">
        <f t="shared" ca="1" si="16"/>
        <v>119.38881425650743</v>
      </c>
      <c r="BK14" s="13">
        <f t="shared" ca="1" si="16"/>
        <v>121.49338449954674</v>
      </c>
      <c r="BL14" s="13">
        <f t="shared" ca="1" si="16"/>
        <v>123.64367440915558</v>
      </c>
      <c r="BM14" s="13">
        <f t="shared" ca="1" si="16"/>
        <v>125.84923917384693</v>
      </c>
      <c r="BN14" s="13">
        <f t="shared" ca="1" si="16"/>
        <v>128.08171602866852</v>
      </c>
      <c r="BO14" s="13">
        <f t="shared" ca="1" si="16"/>
        <v>130.35222639452496</v>
      </c>
      <c r="BP14" s="13">
        <f t="shared" ca="1" si="16"/>
        <v>132.66607887917925</v>
      </c>
      <c r="BQ14" s="13">
        <f t="shared" ca="1" si="16"/>
        <v>135.02265248620543</v>
      </c>
      <c r="BR14" s="13">
        <f t="shared" ca="1" si="16"/>
        <v>137.41866828965314</v>
      </c>
      <c r="BS14" s="13">
        <f t="shared" ca="1" si="16"/>
        <v>139.8573990449708</v>
      </c>
      <c r="BT14" s="13">
        <f t="shared" ca="1" si="16"/>
        <v>142.34006750342286</v>
      </c>
      <c r="BU14" s="13">
        <f t="shared" ca="1" si="16"/>
        <v>144.86682922650547</v>
      </c>
      <c r="BV14" s="13">
        <f t="shared" ca="1" si="16"/>
        <v>147.43804260594626</v>
      </c>
      <c r="BW14" s="13">
        <f t="shared" ca="1" si="16"/>
        <v>150.0550160690463</v>
      </c>
      <c r="BX14" s="13"/>
      <c r="BY14" s="13"/>
      <c r="BZ14" s="13"/>
      <c r="CA14" s="13"/>
      <c r="CB14" s="13"/>
      <c r="CC14" s="13"/>
      <c r="CD14" s="13"/>
      <c r="CE14" s="13"/>
      <c r="CF14" s="13"/>
      <c r="CG14" s="13"/>
    </row>
    <row r="15" spans="1:85" x14ac:dyDescent="0.25">
      <c r="A15" s="5" t="s">
        <v>24</v>
      </c>
      <c r="D15" s="8">
        <f t="shared" ref="D15:AE15" si="17">D14/D12</f>
        <v>0.76315789473684204</v>
      </c>
      <c r="E15" s="8">
        <f t="shared" si="17"/>
        <v>0.7246376811594204</v>
      </c>
      <c r="F15" s="8">
        <f t="shared" si="17"/>
        <v>0.65853658536585369</v>
      </c>
      <c r="G15" s="8">
        <f t="shared" si="17"/>
        <v>0.71197411003236244</v>
      </c>
      <c r="H15" s="8">
        <f t="shared" si="17"/>
        <v>0.72839506172839497</v>
      </c>
      <c r="I15" s="8">
        <f t="shared" si="17"/>
        <v>0.77777777777777779</v>
      </c>
      <c r="J15" s="8">
        <f t="shared" si="17"/>
        <v>0.74380165289256206</v>
      </c>
      <c r="K15" s="8">
        <f t="shared" si="17"/>
        <v>0.78899082568807355</v>
      </c>
      <c r="L15" s="8">
        <f t="shared" si="17"/>
        <v>0.56689342403628118</v>
      </c>
      <c r="M15" s="8">
        <f t="shared" si="17"/>
        <v>0.57884231536926145</v>
      </c>
      <c r="N15" s="8">
        <f t="shared" si="17"/>
        <v>0.45226130653266333</v>
      </c>
      <c r="O15" s="8">
        <f t="shared" si="17"/>
        <v>0.34220532319391639</v>
      </c>
      <c r="P15" s="8">
        <f t="shared" si="17"/>
        <v>0.23293172690763053</v>
      </c>
      <c r="Q15" s="8">
        <f t="shared" si="17"/>
        <v>0.22408963585434177</v>
      </c>
      <c r="R15" s="8">
        <f t="shared" si="17"/>
        <v>0.38369304556354922</v>
      </c>
      <c r="S15" s="8">
        <f t="shared" si="17"/>
        <v>0.3295668549905838</v>
      </c>
      <c r="T15" s="8">
        <f t="shared" si="17"/>
        <v>0.28037383177570097</v>
      </c>
      <c r="U15" s="8">
        <f t="shared" si="17"/>
        <v>0.3287981859410431</v>
      </c>
      <c r="V15" s="8">
        <f t="shared" si="17"/>
        <v>0.36231884057971014</v>
      </c>
      <c r="W15" s="8">
        <f t="shared" si="17"/>
        <v>0.5957446808510638</v>
      </c>
      <c r="X15" s="8">
        <f t="shared" si="17"/>
        <v>0.43624161073825507</v>
      </c>
      <c r="Y15" s="8">
        <f t="shared" si="17"/>
        <v>0.45224171539961011</v>
      </c>
      <c r="Z15" s="8">
        <f t="shared" si="17"/>
        <v>0.48890630874250723</v>
      </c>
      <c r="AA15" s="8">
        <f t="shared" si="17"/>
        <v>0.45814899210304882</v>
      </c>
      <c r="AB15" s="8">
        <f t="shared" si="17"/>
        <v>0.46618664293147716</v>
      </c>
      <c r="AC15" s="8">
        <f t="shared" si="17"/>
        <v>0.47038554190999693</v>
      </c>
      <c r="AD15" s="8">
        <f t="shared" si="17"/>
        <v>0.46498440981595135</v>
      </c>
      <c r="AE15" s="8">
        <f t="shared" si="17"/>
        <v>0.46723031669045428</v>
      </c>
      <c r="AF15" s="14">
        <f t="shared" ref="AF15:BW15" si="18">SUM(AC14:AE14)/SUM(AC12:AE12)</f>
        <v>0.46758496816154371</v>
      </c>
      <c r="AG15" s="14">
        <f t="shared" ca="1" si="18"/>
        <v>0.46653590108519138</v>
      </c>
      <c r="AH15" s="14">
        <f t="shared" ca="1" si="18"/>
        <v>0.46710282797798447</v>
      </c>
      <c r="AI15" s="14">
        <f t="shared" ca="1" si="18"/>
        <v>0.46705970740953701</v>
      </c>
      <c r="AJ15" s="14">
        <f t="shared" ca="1" si="18"/>
        <v>0.46691393887630533</v>
      </c>
      <c r="AK15" s="14">
        <f t="shared" ca="1" si="18"/>
        <v>0.46702063856331982</v>
      </c>
      <c r="AL15" s="14">
        <f t="shared" ca="1" si="18"/>
        <v>0.46699715950666559</v>
      </c>
      <c r="AM15" s="14">
        <f t="shared" ca="1" si="18"/>
        <v>0.46697909213702543</v>
      </c>
      <c r="AN15" s="14">
        <f t="shared" ca="1" si="18"/>
        <v>0.46699809744055737</v>
      </c>
      <c r="AO15" s="14">
        <f t="shared" ca="1" si="18"/>
        <v>0.46699146797768137</v>
      </c>
      <c r="AP15" s="14">
        <f t="shared" ca="1" si="18"/>
        <v>0.46698978161559501</v>
      </c>
      <c r="AQ15" s="14">
        <f t="shared" ca="1" si="18"/>
        <v>0.46699296976822691</v>
      </c>
      <c r="AR15" s="14">
        <f t="shared" ca="1" si="18"/>
        <v>0.46699143148122446</v>
      </c>
      <c r="AS15" s="14">
        <f t="shared" ca="1" si="18"/>
        <v>0.46699142047435621</v>
      </c>
      <c r="AT15" s="14">
        <f t="shared" ca="1" si="18"/>
        <v>0.46699191709971521</v>
      </c>
      <c r="AU15" s="14">
        <f t="shared" ca="1" si="18"/>
        <v>0.46699159672296969</v>
      </c>
      <c r="AV15" s="14">
        <f t="shared" ca="1" si="18"/>
        <v>0.4669916472135191</v>
      </c>
      <c r="AW15" s="14">
        <f t="shared" ca="1" si="18"/>
        <v>0.46699171674689122</v>
      </c>
      <c r="AX15" s="14">
        <f t="shared" ca="1" si="18"/>
        <v>0.46699165509989138</v>
      </c>
      <c r="AY15" s="14">
        <f t="shared" ca="1" si="18"/>
        <v>0.46699167311746187</v>
      </c>
      <c r="AZ15" s="14">
        <f t="shared" ca="1" si="18"/>
        <v>0.46699168113534933</v>
      </c>
      <c r="BA15" s="14">
        <f t="shared" ca="1" si="18"/>
        <v>0.4669916698816689</v>
      </c>
      <c r="BB15" s="14">
        <f t="shared" ca="1" si="18"/>
        <v>0.46699167465771452</v>
      </c>
      <c r="BC15" s="14">
        <f t="shared" ca="1" si="18"/>
        <v>0.46699167516785622</v>
      </c>
      <c r="BD15" s="14">
        <f t="shared" ca="1" si="18"/>
        <v>0.46699167327294505</v>
      </c>
      <c r="BE15" s="14">
        <f t="shared" ca="1" si="18"/>
        <v>0.46699167435990596</v>
      </c>
      <c r="BF15" s="14">
        <f t="shared" ca="1" si="18"/>
        <v>0.46699167426386085</v>
      </c>
      <c r="BG15" s="14">
        <f t="shared" ca="1" si="18"/>
        <v>0.46699167397197727</v>
      </c>
      <c r="BH15" s="14">
        <f t="shared" ca="1" si="18"/>
        <v>0.46699167419629645</v>
      </c>
      <c r="BI15" s="14">
        <f t="shared" ca="1" si="18"/>
        <v>0.46699167414366261</v>
      </c>
      <c r="BJ15" s="14">
        <f t="shared" ca="1" si="18"/>
        <v>0.46699167410496017</v>
      </c>
      <c r="BK15" s="14">
        <f t="shared" ca="1" si="18"/>
        <v>0.4669916741477626</v>
      </c>
      <c r="BL15" s="14">
        <f t="shared" ca="1" si="18"/>
        <v>0.46699167413215315</v>
      </c>
      <c r="BM15" s="14">
        <f t="shared" ca="1" si="18"/>
        <v>0.46699167412844955</v>
      </c>
      <c r="BN15" s="14">
        <f t="shared" ca="1" si="18"/>
        <v>0.46699167413600867</v>
      </c>
      <c r="BO15" s="14">
        <f t="shared" ca="1" si="18"/>
        <v>0.46699167413222664</v>
      </c>
      <c r="BP15" s="14">
        <f t="shared" ca="1" si="18"/>
        <v>0.46699167413225029</v>
      </c>
      <c r="BQ15" s="14">
        <f t="shared" ca="1" si="18"/>
        <v>0.4669916741334732</v>
      </c>
      <c r="BR15" s="14">
        <f t="shared" ca="1" si="18"/>
        <v>0.46699167413265724</v>
      </c>
      <c r="BS15" s="14">
        <f t="shared" ca="1" si="18"/>
        <v>0.46699167413279596</v>
      </c>
      <c r="BT15" s="14">
        <f t="shared" ca="1" si="18"/>
        <v>0.46699167413297149</v>
      </c>
      <c r="BU15" s="14">
        <f t="shared" ca="1" si="18"/>
        <v>0.46699167413281006</v>
      </c>
      <c r="BV15" s="14">
        <f t="shared" ca="1" si="18"/>
        <v>0.46699167413285925</v>
      </c>
      <c r="BW15" s="14">
        <f t="shared" ca="1" si="18"/>
        <v>0.46699167413287962</v>
      </c>
      <c r="BX15" s="14"/>
      <c r="BY15" s="14"/>
      <c r="BZ15" s="14"/>
      <c r="CA15" s="14"/>
      <c r="CB15" s="14"/>
      <c r="CC15" s="14"/>
      <c r="CD15" s="14"/>
      <c r="CE15" s="14"/>
      <c r="CF15" s="14"/>
      <c r="CG15" s="14"/>
    </row>
    <row r="16" spans="1:85" x14ac:dyDescent="0.25">
      <c r="A16" s="3" t="s">
        <v>15</v>
      </c>
      <c r="D16" s="12">
        <v>5</v>
      </c>
      <c r="E16" s="12">
        <v>6</v>
      </c>
      <c r="F16" s="12">
        <v>6</v>
      </c>
      <c r="G16" s="12">
        <v>6</v>
      </c>
      <c r="H16" s="12">
        <v>7</v>
      </c>
      <c r="I16" s="12">
        <v>6</v>
      </c>
      <c r="J16" s="12">
        <v>10</v>
      </c>
      <c r="K16" s="12">
        <v>7</v>
      </c>
      <c r="L16" s="12">
        <v>6</v>
      </c>
      <c r="M16" s="12">
        <v>8</v>
      </c>
      <c r="N16" s="12">
        <v>8</v>
      </c>
      <c r="O16" s="12">
        <v>8</v>
      </c>
      <c r="P16" s="12">
        <v>8</v>
      </c>
      <c r="Q16" s="12">
        <v>12</v>
      </c>
      <c r="R16" s="12">
        <v>9</v>
      </c>
      <c r="S16" s="12">
        <v>20</v>
      </c>
      <c r="T16" s="12">
        <v>10</v>
      </c>
      <c r="U16" s="12">
        <v>10</v>
      </c>
      <c r="V16" s="12">
        <v>15</v>
      </c>
      <c r="W16" s="12">
        <v>17</v>
      </c>
      <c r="X16" s="12">
        <v>14</v>
      </c>
      <c r="Y16" s="12">
        <v>10</v>
      </c>
      <c r="Z16" s="12">
        <v>11</v>
      </c>
      <c r="AA16" s="12">
        <v>12</v>
      </c>
      <c r="AB16" s="12">
        <v>12</v>
      </c>
      <c r="AC16" s="12">
        <v>14</v>
      </c>
      <c r="AD16" s="12">
        <v>10</v>
      </c>
      <c r="AE16" s="12">
        <v>7</v>
      </c>
      <c r="AF16" s="13">
        <f t="shared" ref="AF16:BW16" ca="1" si="19">AF17*AF14</f>
        <v>8.7902199823439453</v>
      </c>
      <c r="AG16" s="13">
        <f t="shared" ca="1" si="19"/>
        <v>8.6275376892599454</v>
      </c>
      <c r="AH16" s="13">
        <f t="shared" ca="1" si="19"/>
        <v>9.1098005900663068</v>
      </c>
      <c r="AI16" s="13">
        <f t="shared" ca="1" si="19"/>
        <v>10.450250224294319</v>
      </c>
      <c r="AJ16" s="13">
        <f t="shared" ca="1" si="19"/>
        <v>10.961839973630225</v>
      </c>
      <c r="AK16" s="13">
        <f t="shared" ca="1" si="19"/>
        <v>11.739188764611868</v>
      </c>
      <c r="AL16" s="13">
        <f t="shared" ca="1" si="19"/>
        <v>12.629058652394823</v>
      </c>
      <c r="AM16" s="13">
        <f t="shared" ca="1" si="19"/>
        <v>13.346921903129502</v>
      </c>
      <c r="AN16" s="13">
        <f t="shared" ca="1" si="19"/>
        <v>14.143188495051078</v>
      </c>
      <c r="AO16" s="13">
        <f t="shared" ca="1" si="19"/>
        <v>14.946357097273184</v>
      </c>
      <c r="AP16" s="13">
        <f t="shared" ca="1" si="19"/>
        <v>15.717210183501392</v>
      </c>
      <c r="AQ16" s="13">
        <f t="shared" ca="1" si="19"/>
        <v>16.507752127935763</v>
      </c>
      <c r="AR16" s="13">
        <f t="shared" ca="1" si="19"/>
        <v>17.296150449860455</v>
      </c>
      <c r="AS16" s="13">
        <f t="shared" ca="1" si="19"/>
        <v>18.079136404918174</v>
      </c>
      <c r="AT16" s="13">
        <f t="shared" ca="1" si="19"/>
        <v>18.866559630077962</v>
      </c>
      <c r="AU16" s="13">
        <f t="shared" ca="1" si="19"/>
        <v>19.652842929295865</v>
      </c>
      <c r="AV16" s="13">
        <f t="shared" ca="1" si="19"/>
        <v>20.438361292661</v>
      </c>
      <c r="AW16" s="13">
        <f t="shared" ca="1" si="19"/>
        <v>21.224794986732537</v>
      </c>
      <c r="AX16" s="13">
        <f t="shared" ca="1" si="19"/>
        <v>22.010871510811583</v>
      </c>
      <c r="AY16" s="13">
        <f t="shared" ca="1" si="19"/>
        <v>22.796874147110469</v>
      </c>
      <c r="AZ16" s="13">
        <f t="shared" ca="1" si="19"/>
        <v>22.356530500276325</v>
      </c>
      <c r="BA16" s="13">
        <f t="shared" ca="1" si="19"/>
        <v>22.96969175438479</v>
      </c>
      <c r="BB16" s="13">
        <f t="shared" ca="1" si="19"/>
        <v>23.503738402089311</v>
      </c>
      <c r="BC16" s="13">
        <f t="shared" ca="1" si="19"/>
        <v>23.932147881422626</v>
      </c>
      <c r="BD16" s="13">
        <f t="shared" ca="1" si="19"/>
        <v>24.228650848578202</v>
      </c>
      <c r="BE16" s="13">
        <f t="shared" ca="1" si="19"/>
        <v>24.717636342436098</v>
      </c>
      <c r="BF16" s="13">
        <f t="shared" ca="1" si="19"/>
        <v>25.174188624005712</v>
      </c>
      <c r="BG16" s="13">
        <f t="shared" ca="1" si="19"/>
        <v>25.610491427301163</v>
      </c>
      <c r="BH16" s="13">
        <f t="shared" ca="1" si="19"/>
        <v>26.048861566158614</v>
      </c>
      <c r="BI16" s="13">
        <f t="shared" ca="1" si="19"/>
        <v>26.524285290239792</v>
      </c>
      <c r="BJ16" s="13">
        <f t="shared" ca="1" si="19"/>
        <v>26.996165471980717</v>
      </c>
      <c r="BK16" s="13">
        <f t="shared" ca="1" si="19"/>
        <v>27.472050360665563</v>
      </c>
      <c r="BL16" s="13">
        <f t="shared" ca="1" si="19"/>
        <v>27.958273393574995</v>
      </c>
      <c r="BM16" s="13">
        <f t="shared" ca="1" si="19"/>
        <v>28.456995018814112</v>
      </c>
      <c r="BN16" s="13">
        <f t="shared" ca="1" si="19"/>
        <v>28.961802085493755</v>
      </c>
      <c r="BO16" s="13">
        <f t="shared" ca="1" si="19"/>
        <v>29.47520926892631</v>
      </c>
      <c r="BP16" s="13">
        <f t="shared" ca="1" si="19"/>
        <v>29.998416937558144</v>
      </c>
      <c r="BQ16" s="13">
        <f t="shared" ca="1" si="19"/>
        <v>30.531284713238833</v>
      </c>
      <c r="BR16" s="13">
        <f t="shared" ca="1" si="19"/>
        <v>31.073071142536996</v>
      </c>
      <c r="BS16" s="13">
        <f t="shared" ca="1" si="19"/>
        <v>31.624516261841588</v>
      </c>
      <c r="BT16" s="13">
        <f t="shared" ca="1" si="19"/>
        <v>32.185896566102379</v>
      </c>
      <c r="BU16" s="13">
        <f t="shared" ca="1" si="19"/>
        <v>32.757247225664187</v>
      </c>
      <c r="BV16" s="13">
        <f t="shared" ca="1" si="19"/>
        <v>33.338649281149394</v>
      </c>
      <c r="BW16" s="13">
        <f t="shared" ca="1" si="19"/>
        <v>33.93039859473604</v>
      </c>
      <c r="BX16" s="13"/>
      <c r="BY16" s="13"/>
      <c r="BZ16" s="13"/>
      <c r="CA16" s="13"/>
      <c r="CB16" s="13"/>
      <c r="CC16" s="13"/>
      <c r="CD16" s="13"/>
      <c r="CE16" s="13"/>
      <c r="CF16" s="13"/>
      <c r="CG16" s="13"/>
    </row>
    <row r="17" spans="1:85" x14ac:dyDescent="0.25">
      <c r="A17" s="5" t="s">
        <v>25</v>
      </c>
      <c r="D17" s="8"/>
      <c r="E17" s="8">
        <f t="shared" ref="E17:AE17" si="20">E16/AVERAGE(D14:E14)</f>
        <v>0.41811846689895471</v>
      </c>
      <c r="F17" s="8">
        <f t="shared" si="20"/>
        <v>0.33149171270718231</v>
      </c>
      <c r="G17" s="8">
        <f t="shared" si="20"/>
        <v>0.31413612565445026</v>
      </c>
      <c r="H17" s="8">
        <f t="shared" si="20"/>
        <v>0.3526448362720403</v>
      </c>
      <c r="I17" s="8">
        <f t="shared" si="20"/>
        <v>0.31007751937984496</v>
      </c>
      <c r="J17" s="8">
        <f t="shared" si="20"/>
        <v>0.41666666666666669</v>
      </c>
      <c r="K17" s="8">
        <f t="shared" si="20"/>
        <v>0.26515151515151514</v>
      </c>
      <c r="L17" s="8">
        <f t="shared" si="20"/>
        <v>0.23622047244094491</v>
      </c>
      <c r="M17" s="8">
        <f t="shared" si="20"/>
        <v>0.29629629629629628</v>
      </c>
      <c r="N17" s="8">
        <f t="shared" si="20"/>
        <v>0.2857142857142857</v>
      </c>
      <c r="O17" s="8">
        <f t="shared" si="20"/>
        <v>0.29629629629629628</v>
      </c>
      <c r="P17" s="8">
        <f t="shared" si="20"/>
        <v>0.2857142857142857</v>
      </c>
      <c r="Q17" s="8">
        <f t="shared" si="20"/>
        <v>0.39344262295081966</v>
      </c>
      <c r="R17" s="8">
        <f t="shared" si="20"/>
        <v>0.28125</v>
      </c>
      <c r="S17" s="8">
        <f t="shared" si="20"/>
        <v>0.59701492537313428</v>
      </c>
      <c r="T17" s="8">
        <f t="shared" si="20"/>
        <v>0.32258064516129031</v>
      </c>
      <c r="U17" s="8">
        <f t="shared" si="20"/>
        <v>0.35714285714285715</v>
      </c>
      <c r="V17" s="8">
        <f t="shared" si="20"/>
        <v>0.46875</v>
      </c>
      <c r="W17" s="8">
        <f t="shared" si="20"/>
        <v>0.44155844155844154</v>
      </c>
      <c r="X17" s="8">
        <f t="shared" si="20"/>
        <v>0.34567901234567899</v>
      </c>
      <c r="Y17" s="8">
        <f t="shared" si="20"/>
        <v>0.27088767695229243</v>
      </c>
      <c r="Z17" s="8">
        <f t="shared" si="20"/>
        <v>0.30056573954462457</v>
      </c>
      <c r="AA17" s="8">
        <f t="shared" si="20"/>
        <v>0.30470959181719048</v>
      </c>
      <c r="AB17" s="8">
        <f t="shared" si="20"/>
        <v>0.2928433598251845</v>
      </c>
      <c r="AC17" s="8">
        <f t="shared" si="20"/>
        <v>0.33051713683354006</v>
      </c>
      <c r="AD17" s="8">
        <f t="shared" si="20"/>
        <v>0.23855603903163305</v>
      </c>
      <c r="AE17" s="8">
        <f t="shared" si="20"/>
        <v>0.17610768331539822</v>
      </c>
      <c r="AF17" s="14">
        <f t="shared" ref="AF17:BW17" si="21">SUM(AC16:AE16)/SUM(AC14:AE14)</f>
        <v>0.25273725717395018</v>
      </c>
      <c r="AG17" s="14">
        <f t="shared" ca="1" si="21"/>
        <v>0.22568185549003014</v>
      </c>
      <c r="AH17" s="14">
        <f t="shared" ca="1" si="21"/>
        <v>0.21835079554841158</v>
      </c>
      <c r="AI17" s="14">
        <f t="shared" ca="1" si="21"/>
        <v>0.23121773410420507</v>
      </c>
      <c r="AJ17" s="14">
        <f t="shared" ca="1" si="21"/>
        <v>0.22523712831978623</v>
      </c>
      <c r="AK17" s="14">
        <f t="shared" ca="1" si="21"/>
        <v>0.22511173610082472</v>
      </c>
      <c r="AL17" s="14">
        <f t="shared" ca="1" si="21"/>
        <v>0.22704357155039695</v>
      </c>
      <c r="AM17" s="14">
        <f t="shared" ca="1" si="21"/>
        <v>0.22583762932802073</v>
      </c>
      <c r="AN17" s="14">
        <f t="shared" ca="1" si="21"/>
        <v>0.22601276480248167</v>
      </c>
      <c r="AO17" s="14">
        <f t="shared" ca="1" si="21"/>
        <v>0.22627777864029494</v>
      </c>
      <c r="AP17" s="14">
        <f t="shared" ca="1" si="21"/>
        <v>0.22605087572268487</v>
      </c>
      <c r="AQ17" s="14">
        <f t="shared" ca="1" si="21"/>
        <v>0.22611447488203534</v>
      </c>
      <c r="AR17" s="14">
        <f t="shared" ca="1" si="21"/>
        <v>0.22614498804993324</v>
      </c>
      <c r="AS17" s="14">
        <f t="shared" ca="1" si="21"/>
        <v>0.22610494008928447</v>
      </c>
      <c r="AT17" s="14">
        <f t="shared" ca="1" si="21"/>
        <v>0.22612132320497996</v>
      </c>
      <c r="AU17" s="14">
        <f t="shared" ca="1" si="21"/>
        <v>0.22612340747922613</v>
      </c>
      <c r="AV17" s="14">
        <f t="shared" ca="1" si="21"/>
        <v>0.22611681341688308</v>
      </c>
      <c r="AW17" s="14">
        <f t="shared" ca="1" si="21"/>
        <v>0.22612045456987714</v>
      </c>
      <c r="AX17" s="14">
        <f t="shared" ca="1" si="21"/>
        <v>0.22612018729748742</v>
      </c>
      <c r="AY17" s="14">
        <f t="shared" ca="1" si="21"/>
        <v>0.2261191934142871</v>
      </c>
      <c r="AZ17" s="14">
        <f t="shared" ca="1" si="21"/>
        <v>0.22611993008013115</v>
      </c>
      <c r="BA17" s="14">
        <f t="shared" ca="1" si="21"/>
        <v>0.22611976433497635</v>
      </c>
      <c r="BB17" s="14">
        <f t="shared" ca="1" si="21"/>
        <v>0.22611962767427046</v>
      </c>
      <c r="BC17" s="14">
        <f t="shared" ca="1" si="21"/>
        <v>0.22611977150401263</v>
      </c>
      <c r="BD17" s="14">
        <f t="shared" ca="1" si="21"/>
        <v>0.22611972114992632</v>
      </c>
      <c r="BE17" s="14">
        <f t="shared" ca="1" si="21"/>
        <v>0.22611970730839356</v>
      </c>
      <c r="BF17" s="14">
        <f t="shared" ca="1" si="21"/>
        <v>0.22611973299089441</v>
      </c>
      <c r="BG17" s="14">
        <f t="shared" ca="1" si="21"/>
        <v>0.22611972055571478</v>
      </c>
      <c r="BH17" s="14">
        <f t="shared" ca="1" si="21"/>
        <v>0.22611972036503258</v>
      </c>
      <c r="BI17" s="14">
        <f t="shared" ca="1" si="21"/>
        <v>0.22611972456540233</v>
      </c>
      <c r="BJ17" s="14">
        <f t="shared" ca="1" si="21"/>
        <v>0.22611972185249557</v>
      </c>
      <c r="BK17" s="14">
        <f t="shared" ca="1" si="21"/>
        <v>0.22611972226988256</v>
      </c>
      <c r="BL17" s="14">
        <f t="shared" ca="1" si="21"/>
        <v>0.22611972288252166</v>
      </c>
      <c r="BM17" s="14">
        <f t="shared" ca="1" si="21"/>
        <v>0.22611972234098207</v>
      </c>
      <c r="BN17" s="14">
        <f t="shared" ca="1" si="21"/>
        <v>0.22611972249818418</v>
      </c>
      <c r="BO17" s="14">
        <f t="shared" ca="1" si="21"/>
        <v>0.2261197225716455</v>
      </c>
      <c r="BP17" s="14">
        <f t="shared" ca="1" si="21"/>
        <v>0.22611972247162063</v>
      </c>
      <c r="BQ17" s="14">
        <f t="shared" ca="1" si="21"/>
        <v>0.22611972251365789</v>
      </c>
      <c r="BR17" s="14">
        <f t="shared" ca="1" si="21"/>
        <v>0.22611972251863705</v>
      </c>
      <c r="BS17" s="14">
        <f t="shared" ca="1" si="21"/>
        <v>0.22611972250158036</v>
      </c>
      <c r="BT17" s="14">
        <f t="shared" ca="1" si="21"/>
        <v>0.22611972251122056</v>
      </c>
      <c r="BU17" s="14">
        <f t="shared" ca="1" si="21"/>
        <v>0.22611972251043633</v>
      </c>
      <c r="BV17" s="14">
        <f t="shared" ca="1" si="21"/>
        <v>0.22611972250779749</v>
      </c>
      <c r="BW17" s="14">
        <f t="shared" ca="1" si="21"/>
        <v>0.22611972250979806</v>
      </c>
      <c r="BX17" s="14"/>
      <c r="BY17" s="14"/>
      <c r="BZ17" s="14"/>
      <c r="CA17" s="14"/>
      <c r="CB17" s="14"/>
      <c r="CC17" s="14"/>
      <c r="CD17" s="14"/>
      <c r="CE17" s="14"/>
      <c r="CF17" s="14"/>
      <c r="CG17" s="14"/>
    </row>
    <row r="19" spans="1:85" x14ac:dyDescent="0.25">
      <c r="A19" s="3" t="s">
        <v>26</v>
      </c>
    </row>
    <row r="20" spans="1:85" x14ac:dyDescent="0.25">
      <c r="A20" s="17" t="s">
        <v>27</v>
      </c>
      <c r="B20" s="18"/>
      <c r="C20" s="18"/>
      <c r="D20" s="18"/>
      <c r="E20" s="18"/>
      <c r="F20" s="18"/>
      <c r="G20" s="18"/>
    </row>
    <row r="22" spans="1:85" x14ac:dyDescent="0.25">
      <c r="A22" s="3" t="s">
        <v>28</v>
      </c>
    </row>
    <row r="23" spans="1:85" x14ac:dyDescent="0.25">
      <c r="A23" s="18" t="s">
        <v>29</v>
      </c>
      <c r="B23" s="18"/>
      <c r="C23" s="18"/>
      <c r="D23" s="18"/>
      <c r="E23" s="18"/>
      <c r="F23" s="18"/>
      <c r="G23" s="18"/>
    </row>
  </sheetData>
  <hyperlinks>
    <hyperlink ref="A20" r:id="rId1" location="gid=268326096" xr:uid="{00000000-0004-0000-02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16</vt:i4>
      </vt:variant>
    </vt:vector>
  </HeadingPairs>
  <TitlesOfParts>
    <vt:vector size="19" baseType="lpstr">
      <vt:lpstr>Marketing Funnel - Summary</vt:lpstr>
      <vt:lpstr>Organic</vt:lpstr>
      <vt:lpstr>AdWords</vt:lpstr>
      <vt:lpstr>Adwords_Months</vt:lpstr>
      <vt:lpstr>Adwords_MQLs</vt:lpstr>
      <vt:lpstr>Adwords_New_Customers</vt:lpstr>
      <vt:lpstr>Adwords_Opportunities</vt:lpstr>
      <vt:lpstr>Adwords_Signups</vt:lpstr>
      <vt:lpstr>Adwords_SQLs</vt:lpstr>
      <vt:lpstr>Adwords_Trials</vt:lpstr>
      <vt:lpstr>Adwords_Visitors</vt:lpstr>
      <vt:lpstr>Organic_Months</vt:lpstr>
      <vt:lpstr>Organic_MQLs</vt:lpstr>
      <vt:lpstr>Organic_New_Customers</vt:lpstr>
      <vt:lpstr>Organic_Opportunities</vt:lpstr>
      <vt:lpstr>Organic_Signups</vt:lpstr>
      <vt:lpstr>Organic_SQLs</vt:lpstr>
      <vt:lpstr>Organic_Trials</vt:lpstr>
      <vt:lpstr>Organic_Visitors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Sooraj Divakaran</cp:lastModifiedBy>
  <dcterms:modified xsi:type="dcterms:W3CDTF">2024-06-03T13:29:22Z</dcterms:modified>
</cp:coreProperties>
</file>